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nvitado\Desktop\WEB\Nuevos\"/>
    </mc:Choice>
  </mc:AlternateContent>
  <bookViews>
    <workbookView xWindow="0" yWindow="0" windowWidth="28800" windowHeight="12435" tabRatio="830"/>
  </bookViews>
  <sheets>
    <sheet name="Cuaderno inicial 2015" sheetId="1" r:id="rId1"/>
    <sheet name="Cuaderno Cat L2. 2015" sheetId="3" r:id="rId2"/>
    <sheet name="Cuad primaria leng orig 2015" sheetId="4" r:id="rId3"/>
    <sheet name="Modulo de biblioteca 2014" sheetId="8" r:id="rId4"/>
    <sheet name="Resumen" sheetId="2" state="hidden" r:id="rId5"/>
    <sheet name="inic-prone" sheetId="9" state="hidden" r:id="rId6"/>
    <sheet name="primariaeib-L1" sheetId="10" state="hidden" r:id="rId7"/>
    <sheet name="primariaeib-L2" sheetId="11" state="hidden" r:id="rId8"/>
    <sheet name="primariaeib-EIRL-L1-biblio" sheetId="12" state="hidden" r:id="rId9"/>
  </sheets>
  <definedNames>
    <definedName name="_xlnm._FilterDatabase" localSheetId="2" hidden="1">'Cuad primaria leng orig 2015'!$A$8:$CW$8</definedName>
    <definedName name="_xlnm._FilterDatabase" localSheetId="1" hidden="1">'Cuaderno Cat L2. 2015'!$A$8:$CW$8</definedName>
    <definedName name="_xlnm._FilterDatabase" localSheetId="0" hidden="1">'Cuaderno inicial 2015'!$A$10:$AF$112</definedName>
    <definedName name="_xlnm._FilterDatabase" localSheetId="3" hidden="1">'Modulo de biblioteca 2014'!$A$10:$BG$225</definedName>
    <definedName name="_xlnm.Database">#REF!</definedName>
    <definedName name="dd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3" i="8" l="1"/>
  <c r="V9" i="1" l="1"/>
  <c r="Q10" i="3" l="1"/>
  <c r="Q11" i="3"/>
  <c r="Q12" i="3"/>
  <c r="Q13" i="3"/>
  <c r="Q14" i="3"/>
  <c r="Q15" i="3"/>
  <c r="Q16" i="3"/>
  <c r="Q17" i="3"/>
  <c r="Q18" i="3"/>
  <c r="Q19" i="3"/>
  <c r="Q20" i="3"/>
  <c r="Q21" i="3"/>
  <c r="Q22" i="3"/>
  <c r="Q23" i="3"/>
  <c r="Q24" i="3"/>
  <c r="Q25" i="3"/>
  <c r="Q26" i="3"/>
  <c r="Q27" i="3"/>
  <c r="Q28" i="3"/>
  <c r="Q29" i="3"/>
  <c r="Q30" i="3"/>
  <c r="Q31" i="3"/>
  <c r="Q32" i="3"/>
  <c r="Q33" i="3"/>
  <c r="Q34" i="3"/>
  <c r="Q35" i="3"/>
  <c r="Q36" i="3"/>
  <c r="Q37" i="3"/>
  <c r="Q38" i="3"/>
  <c r="Q39" i="3"/>
  <c r="Q40" i="3"/>
  <c r="Q41" i="3"/>
  <c r="Q42" i="3"/>
  <c r="Q43" i="3"/>
  <c r="Q44" i="3"/>
  <c r="Q45" i="3"/>
  <c r="Q46" i="3"/>
  <c r="Q47" i="3"/>
  <c r="Q48" i="3"/>
  <c r="Q49" i="3"/>
  <c r="Q50" i="3"/>
  <c r="Q51" i="3"/>
  <c r="Q52" i="3"/>
  <c r="Q53" i="3"/>
  <c r="Q54" i="3"/>
  <c r="Q55" i="3"/>
  <c r="Q56" i="3"/>
  <c r="Q57" i="3"/>
  <c r="Q58" i="3"/>
  <c r="Q59" i="3"/>
  <c r="Q60" i="3"/>
  <c r="Q61" i="3"/>
  <c r="Q62" i="3"/>
  <c r="Q63" i="3"/>
  <c r="Q64" i="3"/>
  <c r="Q65" i="3"/>
  <c r="Q66" i="3"/>
  <c r="Q67" i="3"/>
  <c r="Q68" i="3"/>
  <c r="Q69" i="3"/>
  <c r="Q70" i="3"/>
  <c r="Q71" i="3"/>
  <c r="Q72" i="3"/>
  <c r="Q73" i="3"/>
  <c r="Q74" i="3"/>
  <c r="Q75" i="3"/>
  <c r="Q76" i="3"/>
  <c r="Q77" i="3"/>
  <c r="Q78" i="3"/>
  <c r="Q79" i="3"/>
  <c r="Q80" i="3"/>
  <c r="Q81" i="3"/>
  <c r="Q82" i="3"/>
  <c r="Q83" i="3"/>
  <c r="Q84" i="3"/>
  <c r="Q85" i="3"/>
  <c r="Q86" i="3"/>
  <c r="Q87" i="3"/>
  <c r="Q88" i="3"/>
  <c r="Q89" i="3"/>
  <c r="Q90" i="3"/>
  <c r="Q91" i="3"/>
  <c r="Q92" i="3"/>
  <c r="Q93" i="3"/>
  <c r="Q94" i="3"/>
  <c r="Q95" i="3"/>
  <c r="Q96" i="3"/>
  <c r="Q97" i="3"/>
  <c r="Q98" i="3"/>
  <c r="Q99" i="3"/>
  <c r="Q100" i="3"/>
  <c r="Q101" i="3"/>
  <c r="Q102" i="3"/>
  <c r="Q103" i="3"/>
  <c r="Q104" i="3"/>
  <c r="Q105" i="3"/>
  <c r="Q106" i="3"/>
  <c r="Q107" i="3"/>
  <c r="Q108" i="3"/>
  <c r="Q109" i="3"/>
  <c r="Q110" i="3"/>
  <c r="Q111" i="3"/>
  <c r="Q112" i="3"/>
  <c r="Q113" i="3"/>
  <c r="Q114" i="3"/>
  <c r="Q115" i="3"/>
  <c r="Q116" i="3"/>
  <c r="Q117" i="3"/>
  <c r="Q118" i="3"/>
  <c r="Q119" i="3"/>
  <c r="Q120" i="3"/>
  <c r="Q121" i="3"/>
  <c r="Q122" i="3"/>
  <c r="Q123" i="3"/>
  <c r="Q124" i="3"/>
  <c r="Q125" i="3"/>
  <c r="Q126" i="3"/>
  <c r="Q127" i="3"/>
  <c r="Q128" i="3"/>
  <c r="Q129" i="3"/>
  <c r="Q130" i="3"/>
  <c r="Q131" i="3"/>
  <c r="Q132" i="3"/>
  <c r="Q133" i="3"/>
  <c r="Q134" i="3"/>
  <c r="Q135" i="3"/>
  <c r="Q136" i="3"/>
  <c r="Q137" i="3"/>
  <c r="Q138" i="3"/>
  <c r="Q139" i="3"/>
  <c r="Q140" i="3"/>
  <c r="Q141" i="3"/>
  <c r="Q142" i="3"/>
  <c r="AD71" i="3" l="1"/>
  <c r="AH52" i="4"/>
  <c r="AI52" i="4" s="1"/>
  <c r="AH53" i="4"/>
  <c r="AI53" i="4" s="1"/>
  <c r="AH54" i="4"/>
  <c r="AI54" i="4" s="1"/>
  <c r="AH55" i="4"/>
  <c r="AI55" i="4" s="1"/>
  <c r="AH56" i="4"/>
  <c r="AH57" i="4"/>
  <c r="AH58" i="4"/>
  <c r="AA52" i="4"/>
  <c r="AB52" i="4" s="1"/>
  <c r="AA53" i="4"/>
  <c r="AB53" i="4" s="1"/>
  <c r="AA54" i="4"/>
  <c r="AB54" i="4" s="1"/>
  <c r="AA55" i="4"/>
  <c r="AB55" i="4" s="1"/>
  <c r="AA56" i="4"/>
  <c r="AB56" i="4" s="1"/>
  <c r="AA57" i="4"/>
  <c r="AB57" i="4" s="1"/>
  <c r="AA58" i="4"/>
  <c r="AA59" i="4"/>
  <c r="AA60" i="4"/>
  <c r="AA61" i="4"/>
  <c r="AC123" i="3"/>
  <c r="AC124" i="3"/>
  <c r="AC125" i="3"/>
  <c r="AC126" i="3"/>
  <c r="AC127" i="3"/>
  <c r="AC128" i="3"/>
  <c r="AC129" i="3"/>
  <c r="AC130" i="3"/>
  <c r="AC131" i="3"/>
  <c r="Y10" i="3"/>
  <c r="Y11" i="3"/>
  <c r="Y12" i="3"/>
  <c r="Y13" i="3"/>
  <c r="Y14" i="3"/>
  <c r="Y15" i="3"/>
  <c r="Y16" i="3"/>
  <c r="Y17" i="3"/>
  <c r="Y18" i="3"/>
  <c r="Y19" i="3"/>
  <c r="Y20" i="3"/>
  <c r="Y21" i="3"/>
  <c r="Y22" i="3"/>
  <c r="Y23" i="3"/>
  <c r="Y24" i="3"/>
  <c r="Y25" i="3"/>
  <c r="Y26" i="3"/>
  <c r="Y27" i="3"/>
  <c r="Y28" i="3"/>
  <c r="Y29" i="3"/>
  <c r="Y30" i="3"/>
  <c r="Y31" i="3"/>
  <c r="Y32" i="3"/>
  <c r="Y33" i="3"/>
  <c r="Y34" i="3"/>
  <c r="Y35" i="3"/>
  <c r="Y36" i="3"/>
  <c r="Y37" i="3"/>
  <c r="Y38" i="3"/>
  <c r="Y39" i="3"/>
  <c r="Y40" i="3"/>
  <c r="Y41" i="3"/>
  <c r="Y42" i="3"/>
  <c r="Y43" i="3"/>
  <c r="Y44" i="3"/>
  <c r="Y45" i="3"/>
  <c r="Y46" i="3"/>
  <c r="Y47" i="3"/>
  <c r="Y48" i="3"/>
  <c r="Y49" i="3"/>
  <c r="Y50" i="3"/>
  <c r="Y51" i="3"/>
  <c r="Y52" i="3"/>
  <c r="Y53" i="3"/>
  <c r="Y54" i="3"/>
  <c r="Y55" i="3"/>
  <c r="Y56" i="3"/>
  <c r="Y57" i="3"/>
  <c r="Y58" i="3"/>
  <c r="Y59" i="3"/>
  <c r="Y60" i="3"/>
  <c r="Y61" i="3"/>
  <c r="Y62" i="3"/>
  <c r="Y63" i="3"/>
  <c r="Y64" i="3"/>
  <c r="Y65" i="3"/>
  <c r="Y66" i="3"/>
  <c r="Y67" i="3"/>
  <c r="Y68" i="3"/>
  <c r="Y69" i="3"/>
  <c r="Y70" i="3"/>
  <c r="Y71" i="3"/>
  <c r="Y72" i="3"/>
  <c r="Y73" i="3"/>
  <c r="Y74" i="3"/>
  <c r="Y75" i="3"/>
  <c r="Y76" i="3"/>
  <c r="Y77" i="3"/>
  <c r="Y78" i="3"/>
  <c r="Y79" i="3"/>
  <c r="Y80" i="3"/>
  <c r="Y81" i="3"/>
  <c r="Y82" i="3"/>
  <c r="Y83" i="3"/>
  <c r="Y84" i="3"/>
  <c r="Y85" i="3"/>
  <c r="Y86" i="3"/>
  <c r="Y87" i="3"/>
  <c r="Y88" i="3"/>
  <c r="Y89" i="3"/>
  <c r="Y90" i="3"/>
  <c r="Y91" i="3"/>
  <c r="Y92" i="3"/>
  <c r="Y93" i="3"/>
  <c r="Y94" i="3"/>
  <c r="Y95" i="3"/>
  <c r="Y96" i="3"/>
  <c r="Y97" i="3"/>
  <c r="Y98" i="3"/>
  <c r="Y99" i="3"/>
  <c r="Y100" i="3"/>
  <c r="Y101" i="3"/>
  <c r="Y102" i="3"/>
  <c r="Y103" i="3"/>
  <c r="Y104" i="3"/>
  <c r="Y105" i="3"/>
  <c r="Y106" i="3"/>
  <c r="Y107" i="3"/>
  <c r="Y108" i="3"/>
  <c r="Y109" i="3"/>
  <c r="Y110" i="3"/>
  <c r="Y111" i="3"/>
  <c r="Y112" i="3"/>
  <c r="Y113" i="3"/>
  <c r="Y114" i="3"/>
  <c r="Y115" i="3"/>
  <c r="Y116" i="3"/>
  <c r="Y117" i="3"/>
  <c r="Y118" i="3"/>
  <c r="Y119" i="3"/>
  <c r="Y120" i="3"/>
  <c r="Y121" i="3"/>
  <c r="Y122" i="3"/>
  <c r="Y123" i="3"/>
  <c r="Y124" i="3"/>
  <c r="Y125" i="3"/>
  <c r="Y126" i="3"/>
  <c r="Y127" i="3"/>
  <c r="Y128" i="3"/>
  <c r="Y129" i="3"/>
  <c r="Y130" i="3"/>
  <c r="Y131" i="3"/>
  <c r="Y132" i="3"/>
  <c r="Y133" i="3"/>
  <c r="Y134" i="3"/>
  <c r="Y135" i="3"/>
  <c r="Y136" i="3"/>
  <c r="Y137" i="3"/>
  <c r="Y138" i="3"/>
  <c r="Y139" i="3"/>
  <c r="Y140" i="3"/>
  <c r="Y141" i="3"/>
  <c r="Y142" i="3"/>
  <c r="N12" i="1"/>
  <c r="T12" i="1" s="1"/>
  <c r="N13" i="1"/>
  <c r="T13" i="1" s="1"/>
  <c r="N14" i="1"/>
  <c r="T14" i="1" s="1"/>
  <c r="N15" i="1"/>
  <c r="T15" i="1" s="1"/>
  <c r="N16" i="1"/>
  <c r="T16" i="1" s="1"/>
  <c r="N17" i="1"/>
  <c r="T17" i="1" s="1"/>
  <c r="N18" i="1"/>
  <c r="T18" i="1" s="1"/>
  <c r="N19" i="1"/>
  <c r="T19" i="1" s="1"/>
  <c r="N20" i="1"/>
  <c r="T20" i="1" s="1"/>
  <c r="N21" i="1"/>
  <c r="T21" i="1" s="1"/>
  <c r="N22" i="1"/>
  <c r="T22" i="1" s="1"/>
  <c r="N23" i="1"/>
  <c r="T23" i="1" s="1"/>
  <c r="N24" i="1"/>
  <c r="T24" i="1" s="1"/>
  <c r="N25" i="1"/>
  <c r="T25" i="1" s="1"/>
  <c r="N26" i="1"/>
  <c r="T26" i="1" s="1"/>
  <c r="N27" i="1"/>
  <c r="T27" i="1" s="1"/>
  <c r="N28" i="1"/>
  <c r="T28" i="1" s="1"/>
  <c r="N29" i="1"/>
  <c r="T29" i="1" s="1"/>
  <c r="N30" i="1"/>
  <c r="T30" i="1" s="1"/>
  <c r="N31" i="1"/>
  <c r="T31" i="1" s="1"/>
  <c r="N32" i="1"/>
  <c r="T32" i="1" s="1"/>
  <c r="N33" i="1"/>
  <c r="T33" i="1" s="1"/>
  <c r="N34" i="1"/>
  <c r="T34" i="1" s="1"/>
  <c r="N35" i="1"/>
  <c r="T35" i="1" s="1"/>
  <c r="N36" i="1"/>
  <c r="T36" i="1" s="1"/>
  <c r="N37" i="1"/>
  <c r="T37" i="1" s="1"/>
  <c r="N38" i="1"/>
  <c r="T38" i="1" s="1"/>
  <c r="N39" i="1"/>
  <c r="T39" i="1" s="1"/>
  <c r="N40" i="1"/>
  <c r="T40" i="1" s="1"/>
  <c r="N41" i="1"/>
  <c r="T41" i="1" s="1"/>
  <c r="N42" i="1"/>
  <c r="T42" i="1" s="1"/>
  <c r="N43" i="1"/>
  <c r="T43" i="1" s="1"/>
  <c r="N44" i="1"/>
  <c r="T44" i="1" s="1"/>
  <c r="N45" i="1"/>
  <c r="T45" i="1" s="1"/>
  <c r="N46" i="1"/>
  <c r="T46" i="1" s="1"/>
  <c r="N47" i="1"/>
  <c r="T47" i="1" s="1"/>
  <c r="N48" i="1"/>
  <c r="T48" i="1" s="1"/>
  <c r="N49" i="1"/>
  <c r="T49" i="1" s="1"/>
  <c r="N50" i="1"/>
  <c r="T50" i="1" s="1"/>
  <c r="N51" i="1"/>
  <c r="T51" i="1" s="1"/>
  <c r="N52" i="1"/>
  <c r="T52" i="1" s="1"/>
  <c r="N53" i="1"/>
  <c r="T53" i="1" s="1"/>
  <c r="N54" i="1"/>
  <c r="T54" i="1" s="1"/>
  <c r="N55" i="1"/>
  <c r="T55" i="1" s="1"/>
  <c r="N56" i="1"/>
  <c r="T56" i="1" s="1"/>
  <c r="N57" i="1"/>
  <c r="T57" i="1" s="1"/>
  <c r="N58" i="1"/>
  <c r="T58" i="1" s="1"/>
  <c r="N59" i="1"/>
  <c r="T59" i="1" s="1"/>
  <c r="N60" i="1"/>
  <c r="T60" i="1" s="1"/>
  <c r="N61" i="1"/>
  <c r="T61" i="1" s="1"/>
  <c r="N62" i="1"/>
  <c r="T62" i="1" s="1"/>
  <c r="N63" i="1"/>
  <c r="T63" i="1" s="1"/>
  <c r="N64" i="1"/>
  <c r="T64" i="1" s="1"/>
  <c r="N65" i="1"/>
  <c r="T65" i="1" s="1"/>
  <c r="N66" i="1"/>
  <c r="T66" i="1" s="1"/>
  <c r="N67" i="1"/>
  <c r="T67" i="1" s="1"/>
  <c r="N68" i="1"/>
  <c r="T68" i="1" s="1"/>
  <c r="N69" i="1"/>
  <c r="T69" i="1" s="1"/>
  <c r="N70" i="1"/>
  <c r="T70" i="1" s="1"/>
  <c r="N71" i="1"/>
  <c r="T71" i="1" s="1"/>
  <c r="N72" i="1"/>
  <c r="T72" i="1" s="1"/>
  <c r="N73" i="1"/>
  <c r="T73" i="1" s="1"/>
  <c r="N74" i="1"/>
  <c r="T74" i="1" s="1"/>
  <c r="N75" i="1"/>
  <c r="T75" i="1" s="1"/>
  <c r="N76" i="1"/>
  <c r="T76" i="1" s="1"/>
  <c r="N77" i="1"/>
  <c r="T77" i="1" s="1"/>
  <c r="N78" i="1"/>
  <c r="T78" i="1" s="1"/>
  <c r="N79" i="1"/>
  <c r="T79" i="1" s="1"/>
  <c r="N80" i="1"/>
  <c r="T80" i="1" s="1"/>
  <c r="N81" i="1"/>
  <c r="T81" i="1" s="1"/>
  <c r="N82" i="1"/>
  <c r="T82" i="1" s="1"/>
  <c r="N83" i="1"/>
  <c r="T83" i="1" s="1"/>
  <c r="N84" i="1"/>
  <c r="T84" i="1" s="1"/>
  <c r="N85" i="1"/>
  <c r="T85" i="1" s="1"/>
  <c r="N86" i="1"/>
  <c r="T86" i="1" s="1"/>
  <c r="N87" i="1"/>
  <c r="T87" i="1" s="1"/>
  <c r="N88" i="1"/>
  <c r="T88" i="1" s="1"/>
  <c r="N89" i="1"/>
  <c r="T89" i="1" s="1"/>
  <c r="N90" i="1"/>
  <c r="T90" i="1" s="1"/>
  <c r="N91" i="1"/>
  <c r="T91" i="1" s="1"/>
  <c r="N92" i="1"/>
  <c r="T92" i="1" s="1"/>
  <c r="N93" i="1"/>
  <c r="T93" i="1" s="1"/>
  <c r="N94" i="1"/>
  <c r="T94" i="1" s="1"/>
  <c r="N95" i="1"/>
  <c r="T95" i="1" s="1"/>
  <c r="N96" i="1"/>
  <c r="T96" i="1" s="1"/>
  <c r="N97" i="1"/>
  <c r="T97" i="1" s="1"/>
  <c r="N98" i="1"/>
  <c r="T98" i="1" s="1"/>
  <c r="N99" i="1"/>
  <c r="T99" i="1" s="1"/>
  <c r="N100" i="1"/>
  <c r="T100" i="1" s="1"/>
  <c r="N101" i="1"/>
  <c r="T101" i="1" s="1"/>
  <c r="N102" i="1"/>
  <c r="T102" i="1" s="1"/>
  <c r="N103" i="1"/>
  <c r="T103" i="1" s="1"/>
  <c r="N104" i="1"/>
  <c r="T104" i="1" s="1"/>
  <c r="N105" i="1"/>
  <c r="T105" i="1" s="1"/>
  <c r="N106" i="1"/>
  <c r="T106" i="1" s="1"/>
  <c r="N107" i="1"/>
  <c r="T107" i="1" s="1"/>
  <c r="N108" i="1"/>
  <c r="T108" i="1" s="1"/>
  <c r="N109" i="1"/>
  <c r="T109" i="1" s="1"/>
  <c r="N110" i="1"/>
  <c r="T110" i="1" s="1"/>
  <c r="N111" i="1"/>
  <c r="T111" i="1" s="1"/>
  <c r="N112" i="1"/>
  <c r="T112" i="1" s="1"/>
  <c r="R52" i="4" l="1"/>
  <c r="AK52" i="4" s="1"/>
  <c r="R53" i="4"/>
  <c r="AK53" i="4" s="1"/>
  <c r="R54" i="4"/>
  <c r="AK54" i="4" s="1"/>
  <c r="R55" i="4"/>
  <c r="AK55" i="4" s="1"/>
  <c r="AQ52" i="4" l="1"/>
  <c r="AS52" i="4"/>
  <c r="AO52" i="4"/>
  <c r="S52" i="4"/>
  <c r="AM52" i="4" s="1"/>
  <c r="AL52" i="4" s="1"/>
  <c r="AQ55" i="4"/>
  <c r="AS55" i="4"/>
  <c r="AO55" i="4"/>
  <c r="S55" i="4"/>
  <c r="AM55" i="4" s="1"/>
  <c r="AQ54" i="4"/>
  <c r="AS54" i="4"/>
  <c r="AO54" i="4"/>
  <c r="S54" i="4"/>
  <c r="AM54" i="4" s="1"/>
  <c r="AQ53" i="4"/>
  <c r="AS53" i="4"/>
  <c r="AO53" i="4"/>
  <c r="S53" i="4"/>
  <c r="AM53" i="4" s="1"/>
  <c r="R21" i="4"/>
  <c r="R58" i="4"/>
  <c r="R73" i="4"/>
  <c r="R77" i="4"/>
  <c r="R78" i="4"/>
  <c r="R106" i="4"/>
  <c r="R108" i="4"/>
  <c r="R84" i="4"/>
  <c r="R74" i="4"/>
  <c r="R68" i="4"/>
  <c r="N11" i="1"/>
  <c r="T11" i="1" s="1"/>
  <c r="W84" i="3"/>
  <c r="W85" i="3"/>
  <c r="W86" i="3"/>
  <c r="W10" i="3"/>
  <c r="W11" i="3"/>
  <c r="W12" i="3"/>
  <c r="W13" i="3"/>
  <c r="W14" i="3"/>
  <c r="W15" i="3"/>
  <c r="W16" i="3"/>
  <c r="W17" i="3"/>
  <c r="W18" i="3"/>
  <c r="W19" i="3"/>
  <c r="W20" i="3"/>
  <c r="W21" i="3"/>
  <c r="W22" i="3"/>
  <c r="W23" i="3"/>
  <c r="W24" i="3"/>
  <c r="W25" i="3"/>
  <c r="W26" i="3"/>
  <c r="W27" i="3"/>
  <c r="W28" i="3"/>
  <c r="W29" i="3"/>
  <c r="W30" i="3"/>
  <c r="W31" i="3"/>
  <c r="W32" i="3"/>
  <c r="W33" i="3"/>
  <c r="W34" i="3"/>
  <c r="W35" i="3"/>
  <c r="W36" i="3"/>
  <c r="W37" i="3"/>
  <c r="W38" i="3"/>
  <c r="W39" i="3"/>
  <c r="W40" i="3"/>
  <c r="W41" i="3"/>
  <c r="W42" i="3"/>
  <c r="W43" i="3"/>
  <c r="W44" i="3"/>
  <c r="W45" i="3"/>
  <c r="W46" i="3"/>
  <c r="W47" i="3"/>
  <c r="W48" i="3"/>
  <c r="W49" i="3"/>
  <c r="W50" i="3"/>
  <c r="W51" i="3"/>
  <c r="W52" i="3"/>
  <c r="W53" i="3"/>
  <c r="W54" i="3"/>
  <c r="W55" i="3"/>
  <c r="W56" i="3"/>
  <c r="W57" i="3"/>
  <c r="W58" i="3"/>
  <c r="W59" i="3"/>
  <c r="W60" i="3"/>
  <c r="W61" i="3"/>
  <c r="W62" i="3"/>
  <c r="W63" i="3"/>
  <c r="W64" i="3"/>
  <c r="W65" i="3"/>
  <c r="W66" i="3"/>
  <c r="W67" i="3"/>
  <c r="W68" i="3"/>
  <c r="W69" i="3"/>
  <c r="W70" i="3"/>
  <c r="W72" i="3"/>
  <c r="W73" i="3"/>
  <c r="W74" i="3"/>
  <c r="W75" i="3"/>
  <c r="W76" i="3"/>
  <c r="W77" i="3"/>
  <c r="W78" i="3"/>
  <c r="W79" i="3"/>
  <c r="W80" i="3"/>
  <c r="W81" i="3"/>
  <c r="W82" i="3"/>
  <c r="W83" i="3"/>
  <c r="W87" i="3"/>
  <c r="W88" i="3"/>
  <c r="W89" i="3"/>
  <c r="W90" i="3"/>
  <c r="W91" i="3"/>
  <c r="W92" i="3"/>
  <c r="W93" i="3"/>
  <c r="W94" i="3"/>
  <c r="W95" i="3"/>
  <c r="W96" i="3"/>
  <c r="W97" i="3"/>
  <c r="W98" i="3"/>
  <c r="W99" i="3"/>
  <c r="W100" i="3"/>
  <c r="W101" i="3"/>
  <c r="W102" i="3"/>
  <c r="W103" i="3"/>
  <c r="W104" i="3"/>
  <c r="W105" i="3"/>
  <c r="W106" i="3"/>
  <c r="W107" i="3"/>
  <c r="W108" i="3"/>
  <c r="W109" i="3"/>
  <c r="W110" i="3"/>
  <c r="W111" i="3"/>
  <c r="W112" i="3"/>
  <c r="W113" i="3"/>
  <c r="W114" i="3"/>
  <c r="W115" i="3"/>
  <c r="W116" i="3"/>
  <c r="W117" i="3"/>
  <c r="W118" i="3"/>
  <c r="W119" i="3"/>
  <c r="W120" i="3"/>
  <c r="W121" i="3"/>
  <c r="W122" i="3"/>
  <c r="W123" i="3"/>
  <c r="W124" i="3"/>
  <c r="W125" i="3"/>
  <c r="W126" i="3"/>
  <c r="W127" i="3"/>
  <c r="W128" i="3"/>
  <c r="W129" i="3"/>
  <c r="W130" i="3"/>
  <c r="W131" i="3"/>
  <c r="W132" i="3"/>
  <c r="W133" i="3"/>
  <c r="W134" i="3"/>
  <c r="W135" i="3"/>
  <c r="W136" i="3"/>
  <c r="W137" i="3"/>
  <c r="W138" i="3"/>
  <c r="W139" i="3"/>
  <c r="W140" i="3"/>
  <c r="W141" i="3"/>
  <c r="W142" i="3"/>
  <c r="AC137" i="3"/>
  <c r="AC138" i="3"/>
  <c r="AC141" i="3"/>
  <c r="R83" i="4"/>
  <c r="R85" i="4"/>
  <c r="R86" i="4"/>
  <c r="R87" i="4"/>
  <c r="R88" i="4"/>
  <c r="AT53" i="4" l="1"/>
  <c r="AT54" i="4"/>
  <c r="AT55" i="4"/>
  <c r="AT52" i="4"/>
  <c r="N114" i="1"/>
  <c r="O115" i="1" s="1"/>
  <c r="AC142" i="3"/>
  <c r="AC136" i="3"/>
  <c r="AC140" i="3"/>
  <c r="AC139" i="3"/>
  <c r="X12" i="1" l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X36" i="1"/>
  <c r="X37" i="1"/>
  <c r="X38" i="1"/>
  <c r="X39" i="1"/>
  <c r="X40" i="1"/>
  <c r="X41" i="1"/>
  <c r="X42" i="1"/>
  <c r="X43" i="1"/>
  <c r="X44" i="1"/>
  <c r="X45" i="1"/>
  <c r="X46" i="1"/>
  <c r="X47" i="1"/>
  <c r="X48" i="1"/>
  <c r="X49" i="1"/>
  <c r="X50" i="1"/>
  <c r="X51" i="1"/>
  <c r="X52" i="1"/>
  <c r="X53" i="1"/>
  <c r="X54" i="1"/>
  <c r="X55" i="1"/>
  <c r="X56" i="1"/>
  <c r="X57" i="1"/>
  <c r="X58" i="1"/>
  <c r="X59" i="1"/>
  <c r="X60" i="1"/>
  <c r="X61" i="1"/>
  <c r="X62" i="1"/>
  <c r="X63" i="1"/>
  <c r="X64" i="1"/>
  <c r="X65" i="1"/>
  <c r="X66" i="1"/>
  <c r="X67" i="1"/>
  <c r="X68" i="1"/>
  <c r="X69" i="1"/>
  <c r="X70" i="1"/>
  <c r="X71" i="1"/>
  <c r="X72" i="1"/>
  <c r="X73" i="1"/>
  <c r="X74" i="1"/>
  <c r="X75" i="1"/>
  <c r="X76" i="1"/>
  <c r="X77" i="1"/>
  <c r="X78" i="1"/>
  <c r="X79" i="1"/>
  <c r="X80" i="1"/>
  <c r="X81" i="1"/>
  <c r="X82" i="1"/>
  <c r="X83" i="1"/>
  <c r="X84" i="1"/>
  <c r="X85" i="1"/>
  <c r="X86" i="1"/>
  <c r="X87" i="1"/>
  <c r="X88" i="1"/>
  <c r="X89" i="1"/>
  <c r="X90" i="1"/>
  <c r="X91" i="1"/>
  <c r="X92" i="1"/>
  <c r="X93" i="1"/>
  <c r="X94" i="1"/>
  <c r="X95" i="1"/>
  <c r="X96" i="1"/>
  <c r="X97" i="1"/>
  <c r="X98" i="1"/>
  <c r="X99" i="1"/>
  <c r="X100" i="1"/>
  <c r="X101" i="1"/>
  <c r="X102" i="1"/>
  <c r="X103" i="1"/>
  <c r="X104" i="1"/>
  <c r="X105" i="1"/>
  <c r="X106" i="1"/>
  <c r="X107" i="1"/>
  <c r="X108" i="1"/>
  <c r="X109" i="1"/>
  <c r="X110" i="1"/>
  <c r="X111" i="1"/>
  <c r="X112" i="1"/>
  <c r="X11" i="1"/>
  <c r="A192" i="8" l="1"/>
  <c r="A190" i="8"/>
  <c r="A187" i="8"/>
  <c r="A182" i="8"/>
  <c r="A180" i="8"/>
  <c r="A178" i="8"/>
  <c r="A173" i="8"/>
  <c r="A169" i="8"/>
  <c r="A167" i="8"/>
  <c r="A160" i="8"/>
  <c r="A157" i="8"/>
  <c r="A152" i="8"/>
  <c r="A134" i="8"/>
  <c r="A122" i="8"/>
  <c r="A120" i="8"/>
  <c r="A118" i="8"/>
  <c r="A116" i="8"/>
  <c r="A114" i="8"/>
  <c r="A112" i="8"/>
  <c r="A110" i="8"/>
  <c r="A108" i="8"/>
  <c r="A106" i="8"/>
  <c r="A104" i="8"/>
  <c r="A101" i="8"/>
  <c r="A99" i="8"/>
  <c r="A97" i="8"/>
  <c r="A94" i="8"/>
  <c r="A92" i="8"/>
  <c r="A90" i="8"/>
  <c r="A88" i="8"/>
  <c r="A86" i="8"/>
  <c r="A84" i="8"/>
  <c r="A82" i="8"/>
  <c r="A80" i="8"/>
  <c r="A75" i="8"/>
  <c r="A73" i="8"/>
  <c r="A71" i="8"/>
  <c r="A69" i="8"/>
  <c r="A67" i="8"/>
  <c r="A65" i="8"/>
  <c r="A63" i="8"/>
  <c r="A61" i="8"/>
  <c r="A58" i="8"/>
  <c r="A56" i="8"/>
  <c r="A54" i="8"/>
  <c r="A52" i="8"/>
  <c r="A50" i="8"/>
  <c r="A48" i="8"/>
  <c r="A195" i="8"/>
  <c r="AQ220" i="8" l="1"/>
  <c r="AQ221" i="8"/>
  <c r="AQ223" i="8"/>
  <c r="AQ224" i="8"/>
  <c r="AT224" i="8" l="1"/>
  <c r="AT223" i="8"/>
  <c r="AT221" i="8"/>
  <c r="AT220" i="8"/>
  <c r="AT218" i="8"/>
  <c r="AT217" i="8"/>
  <c r="AT216" i="8"/>
  <c r="AT214" i="8"/>
  <c r="AT212" i="8"/>
  <c r="AT210" i="8"/>
  <c r="AT208" i="8"/>
  <c r="AT206" i="8"/>
  <c r="AT205" i="8"/>
  <c r="AT202" i="8"/>
  <c r="AT200" i="8"/>
  <c r="AT199" i="8"/>
  <c r="AT196" i="8"/>
  <c r="AT195" i="8"/>
  <c r="AT193" i="8"/>
  <c r="AT192" i="8"/>
  <c r="AT190" i="8"/>
  <c r="AT188" i="8"/>
  <c r="AT187" i="8"/>
  <c r="AT185" i="8"/>
  <c r="AT183" i="8"/>
  <c r="AT182" i="8"/>
  <c r="AT180" i="8"/>
  <c r="AT178" i="8"/>
  <c r="AT176" i="8"/>
  <c r="AT174" i="8"/>
  <c r="AT173" i="8"/>
  <c r="AT170" i="8"/>
  <c r="AT169" i="8"/>
  <c r="AT167" i="8"/>
  <c r="AT164" i="8"/>
  <c r="AT162" i="8"/>
  <c r="AT160" i="8"/>
  <c r="AT158" i="8"/>
  <c r="AT157" i="8"/>
  <c r="AT155" i="8"/>
  <c r="AT153" i="8"/>
  <c r="AT152" i="8"/>
  <c r="AT150" i="8"/>
  <c r="AT148" i="8"/>
  <c r="AT147" i="8"/>
  <c r="AT145" i="8"/>
  <c r="AT141" i="8"/>
  <c r="AT140" i="8"/>
  <c r="AT138" i="8"/>
  <c r="AT135" i="8"/>
  <c r="AT134" i="8"/>
  <c r="AT132" i="8"/>
  <c r="AT130" i="8"/>
  <c r="AT128" i="8"/>
  <c r="AT125" i="8"/>
  <c r="AT124" i="8"/>
  <c r="AT122" i="8"/>
  <c r="AT120" i="8"/>
  <c r="AT118" i="8"/>
  <c r="AT116" i="8"/>
  <c r="AT114" i="8"/>
  <c r="AT112" i="8"/>
  <c r="AT110" i="8"/>
  <c r="AT108" i="8"/>
  <c r="AT106" i="8"/>
  <c r="AT104" i="8"/>
  <c r="AT102" i="8"/>
  <c r="AT101" i="8"/>
  <c r="AT99" i="8"/>
  <c r="AT97" i="8"/>
  <c r="AT95" i="8"/>
  <c r="AT94" i="8"/>
  <c r="AT92" i="8"/>
  <c r="AT90" i="8"/>
  <c r="AT88" i="8"/>
  <c r="AT86" i="8"/>
  <c r="AT84" i="8"/>
  <c r="AT82" i="8"/>
  <c r="AT80" i="8"/>
  <c r="AT77" i="8"/>
  <c r="AT75" i="8"/>
  <c r="AT73" i="8"/>
  <c r="AT71" i="8"/>
  <c r="AT69" i="8"/>
  <c r="AT67" i="8"/>
  <c r="AT65" i="8"/>
  <c r="AT63" i="8"/>
  <c r="AT61" i="8"/>
  <c r="AT59" i="8"/>
  <c r="AT58" i="8"/>
  <c r="AT56" i="8"/>
  <c r="AT54" i="8"/>
  <c r="AT52" i="8"/>
  <c r="AT50" i="8"/>
  <c r="AT48" i="8"/>
  <c r="AT46" i="8"/>
  <c r="AT44" i="8"/>
  <c r="AT42" i="8"/>
  <c r="AT40" i="8"/>
  <c r="AT38" i="8"/>
  <c r="AT36" i="8"/>
  <c r="AT34" i="8"/>
  <c r="AT32" i="8"/>
  <c r="AT30" i="8"/>
  <c r="AT28" i="8"/>
  <c r="AT26" i="8"/>
  <c r="AT24" i="8"/>
  <c r="AT22" i="8"/>
  <c r="AT13" i="8"/>
  <c r="AT11" i="8"/>
  <c r="AR223" i="8"/>
  <c r="AR221" i="8"/>
  <c r="AR224" i="8"/>
  <c r="AR220" i="8"/>
  <c r="AQ218" i="8"/>
  <c r="AR218" i="8" s="1"/>
  <c r="AQ217" i="8"/>
  <c r="AR217" i="8" s="1"/>
  <c r="AQ216" i="8"/>
  <c r="AR216" i="8" s="1"/>
  <c r="AQ214" i="8"/>
  <c r="AR214" i="8" s="1"/>
  <c r="AQ212" i="8"/>
  <c r="AR212" i="8" s="1"/>
  <c r="AQ210" i="8"/>
  <c r="AR210" i="8" s="1"/>
  <c r="AQ208" i="8"/>
  <c r="AR208" i="8" s="1"/>
  <c r="AQ206" i="8"/>
  <c r="AR206" i="8" s="1"/>
  <c r="AQ205" i="8"/>
  <c r="AR205" i="8" s="1"/>
  <c r="AQ202" i="8"/>
  <c r="AR202" i="8" s="1"/>
  <c r="AQ200" i="8"/>
  <c r="AR200" i="8" s="1"/>
  <c r="AQ199" i="8"/>
  <c r="AR199" i="8" s="1"/>
  <c r="AQ196" i="8"/>
  <c r="AR196" i="8" s="1"/>
  <c r="AQ195" i="8"/>
  <c r="AR195" i="8" s="1"/>
  <c r="AQ193" i="8"/>
  <c r="AR193" i="8" s="1"/>
  <c r="AQ192" i="8"/>
  <c r="AR192" i="8" s="1"/>
  <c r="AQ190" i="8"/>
  <c r="AR190" i="8" s="1"/>
  <c r="AQ188" i="8"/>
  <c r="AR188" i="8" s="1"/>
  <c r="AQ187" i="8"/>
  <c r="AR187" i="8" s="1"/>
  <c r="AQ185" i="8"/>
  <c r="AR185" i="8" s="1"/>
  <c r="AQ183" i="8"/>
  <c r="AR183" i="8" s="1"/>
  <c r="AQ182" i="8"/>
  <c r="AR182" i="8" s="1"/>
  <c r="AQ180" i="8"/>
  <c r="AR180" i="8" s="1"/>
  <c r="AQ178" i="8"/>
  <c r="AR178" i="8" s="1"/>
  <c r="AQ176" i="8"/>
  <c r="AR176" i="8" s="1"/>
  <c r="AQ174" i="8"/>
  <c r="AR174" i="8" s="1"/>
  <c r="AQ173" i="8"/>
  <c r="AR173" i="8" s="1"/>
  <c r="AQ170" i="8"/>
  <c r="AR170" i="8" s="1"/>
  <c r="AQ169" i="8"/>
  <c r="AR169" i="8" s="1"/>
  <c r="AQ167" i="8"/>
  <c r="AR167" i="8" s="1"/>
  <c r="AQ164" i="8"/>
  <c r="AR164" i="8" s="1"/>
  <c r="AQ162" i="8"/>
  <c r="AR162" i="8" s="1"/>
  <c r="AQ160" i="8"/>
  <c r="AR160" i="8" s="1"/>
  <c r="AQ158" i="8"/>
  <c r="AR158" i="8" s="1"/>
  <c r="AQ157" i="8"/>
  <c r="AR157" i="8" s="1"/>
  <c r="AQ155" i="8"/>
  <c r="AR155" i="8" s="1"/>
  <c r="AQ153" i="8"/>
  <c r="AR153" i="8" s="1"/>
  <c r="AQ152" i="8"/>
  <c r="AR152" i="8" s="1"/>
  <c r="AQ150" i="8"/>
  <c r="AR150" i="8" s="1"/>
  <c r="AQ148" i="8"/>
  <c r="AR148" i="8" s="1"/>
  <c r="AQ147" i="8"/>
  <c r="AR147" i="8" s="1"/>
  <c r="AQ145" i="8"/>
  <c r="AR145" i="8" s="1"/>
  <c r="AQ141" i="8"/>
  <c r="AR141" i="8" s="1"/>
  <c r="AQ140" i="8"/>
  <c r="AR140" i="8" s="1"/>
  <c r="AQ138" i="8"/>
  <c r="AR138" i="8" s="1"/>
  <c r="AQ135" i="8"/>
  <c r="AR135" i="8" s="1"/>
  <c r="AQ134" i="8"/>
  <c r="AR134" i="8" s="1"/>
  <c r="AQ132" i="8"/>
  <c r="AR132" i="8" s="1"/>
  <c r="AQ130" i="8"/>
  <c r="AR130" i="8" s="1"/>
  <c r="AQ128" i="8"/>
  <c r="AR128" i="8" s="1"/>
  <c r="AQ125" i="8"/>
  <c r="AR125" i="8" s="1"/>
  <c r="AQ124" i="8"/>
  <c r="AR124" i="8" s="1"/>
  <c r="AQ122" i="8"/>
  <c r="AR122" i="8" s="1"/>
  <c r="AQ120" i="8"/>
  <c r="AR120" i="8" s="1"/>
  <c r="AQ118" i="8"/>
  <c r="AR118" i="8" s="1"/>
  <c r="AQ116" i="8"/>
  <c r="AR116" i="8" s="1"/>
  <c r="AQ114" i="8"/>
  <c r="AR114" i="8" s="1"/>
  <c r="AQ112" i="8"/>
  <c r="AR112" i="8" s="1"/>
  <c r="AQ110" i="8"/>
  <c r="AR110" i="8" s="1"/>
  <c r="AQ108" i="8"/>
  <c r="AR108" i="8" s="1"/>
  <c r="AQ106" i="8"/>
  <c r="AR106" i="8" s="1"/>
  <c r="AQ104" i="8"/>
  <c r="AR104" i="8" s="1"/>
  <c r="AQ102" i="8"/>
  <c r="AR102" i="8" s="1"/>
  <c r="AQ101" i="8"/>
  <c r="AR101" i="8" s="1"/>
  <c r="AQ99" i="8"/>
  <c r="AR99" i="8" s="1"/>
  <c r="AQ97" i="8"/>
  <c r="AR97" i="8" s="1"/>
  <c r="AQ95" i="8"/>
  <c r="AR95" i="8" s="1"/>
  <c r="AQ94" i="8"/>
  <c r="AR94" i="8" s="1"/>
  <c r="AQ92" i="8"/>
  <c r="AR92" i="8" s="1"/>
  <c r="AQ90" i="8"/>
  <c r="AR90" i="8" s="1"/>
  <c r="AQ88" i="8"/>
  <c r="AR88" i="8" s="1"/>
  <c r="AQ86" i="8"/>
  <c r="AR86" i="8" s="1"/>
  <c r="AQ84" i="8"/>
  <c r="AR84" i="8" s="1"/>
  <c r="AQ82" i="8"/>
  <c r="AR82" i="8" s="1"/>
  <c r="AQ80" i="8"/>
  <c r="AR80" i="8" s="1"/>
  <c r="AQ77" i="8"/>
  <c r="AR77" i="8" s="1"/>
  <c r="AQ75" i="8"/>
  <c r="AR75" i="8" s="1"/>
  <c r="AQ73" i="8"/>
  <c r="AR73" i="8" s="1"/>
  <c r="AQ71" i="8"/>
  <c r="AR71" i="8" s="1"/>
  <c r="AQ69" i="8"/>
  <c r="AR69" i="8" s="1"/>
  <c r="AQ67" i="8"/>
  <c r="AR67" i="8" s="1"/>
  <c r="AQ65" i="8"/>
  <c r="AR65" i="8" s="1"/>
  <c r="AQ63" i="8"/>
  <c r="AR63" i="8" s="1"/>
  <c r="AQ61" i="8"/>
  <c r="AR61" i="8" s="1"/>
  <c r="AQ59" i="8"/>
  <c r="AR59" i="8" s="1"/>
  <c r="AQ58" i="8"/>
  <c r="AR58" i="8" s="1"/>
  <c r="AQ56" i="8"/>
  <c r="AR56" i="8" s="1"/>
  <c r="AQ54" i="8"/>
  <c r="AR54" i="8" s="1"/>
  <c r="AQ52" i="8"/>
  <c r="AR52" i="8" s="1"/>
  <c r="AQ50" i="8"/>
  <c r="AR50" i="8" s="1"/>
  <c r="AQ48" i="8"/>
  <c r="AR48" i="8" s="1"/>
  <c r="AQ46" i="8"/>
  <c r="AR46" i="8" s="1"/>
  <c r="AQ44" i="8"/>
  <c r="AR44" i="8" s="1"/>
  <c r="AQ42" i="8"/>
  <c r="AR42" i="8" s="1"/>
  <c r="AQ40" i="8"/>
  <c r="AR40" i="8" s="1"/>
  <c r="AQ38" i="8"/>
  <c r="AR38" i="8" s="1"/>
  <c r="AQ36" i="8"/>
  <c r="AR36" i="8" s="1"/>
  <c r="AQ34" i="8"/>
  <c r="AR34" i="8" s="1"/>
  <c r="AQ32" i="8"/>
  <c r="AR32" i="8" s="1"/>
  <c r="AQ30" i="8"/>
  <c r="AR30" i="8" s="1"/>
  <c r="AQ28" i="8"/>
  <c r="AR28" i="8" s="1"/>
  <c r="AQ26" i="8"/>
  <c r="AR26" i="8" s="1"/>
  <c r="AQ24" i="8"/>
  <c r="AR24" i="8" s="1"/>
  <c r="AQ22" i="8"/>
  <c r="AR22" i="8" s="1"/>
  <c r="AQ13" i="8"/>
  <c r="AR13" i="8" s="1"/>
  <c r="AQ11" i="8"/>
  <c r="AR11" i="8" s="1"/>
  <c r="AK224" i="8"/>
  <c r="AL224" i="8" s="1"/>
  <c r="AK223" i="8"/>
  <c r="AL223" i="8" s="1"/>
  <c r="AK221" i="8"/>
  <c r="AL221" i="8" s="1"/>
  <c r="AK220" i="8"/>
  <c r="AL220" i="8" s="1"/>
  <c r="AK218" i="8"/>
  <c r="AK217" i="8"/>
  <c r="AL217" i="8" s="1"/>
  <c r="AK216" i="8"/>
  <c r="AL216" i="8" s="1"/>
  <c r="AK214" i="8"/>
  <c r="AL214" i="8" s="1"/>
  <c r="AK212" i="8"/>
  <c r="AL212" i="8" s="1"/>
  <c r="AK210" i="8"/>
  <c r="AL210" i="8" s="1"/>
  <c r="AK208" i="8"/>
  <c r="AL208" i="8" s="1"/>
  <c r="AK206" i="8"/>
  <c r="AL206" i="8" s="1"/>
  <c r="AK205" i="8"/>
  <c r="AL205" i="8" s="1"/>
  <c r="AK202" i="8"/>
  <c r="AL202" i="8" s="1"/>
  <c r="AK200" i="8"/>
  <c r="AL200" i="8" s="1"/>
  <c r="AK199" i="8"/>
  <c r="AL199" i="8" s="1"/>
  <c r="AK196" i="8"/>
  <c r="AL196" i="8" s="1"/>
  <c r="AK195" i="8"/>
  <c r="AL195" i="8" s="1"/>
  <c r="AK193" i="8"/>
  <c r="AL193" i="8" s="1"/>
  <c r="AK192" i="8"/>
  <c r="AL192" i="8" s="1"/>
  <c r="AK190" i="8"/>
  <c r="AL190" i="8" s="1"/>
  <c r="AK188" i="8"/>
  <c r="AL188" i="8" s="1"/>
  <c r="AK187" i="8"/>
  <c r="AL187" i="8" s="1"/>
  <c r="AK185" i="8"/>
  <c r="AL185" i="8" s="1"/>
  <c r="AK183" i="8"/>
  <c r="AL183" i="8" s="1"/>
  <c r="AK182" i="8"/>
  <c r="AL182" i="8" s="1"/>
  <c r="AK180" i="8"/>
  <c r="AL180" i="8" s="1"/>
  <c r="AK178" i="8"/>
  <c r="AL178" i="8" s="1"/>
  <c r="AK176" i="8"/>
  <c r="AL176" i="8" s="1"/>
  <c r="AK174" i="8"/>
  <c r="AL174" i="8" s="1"/>
  <c r="AK173" i="8"/>
  <c r="AL173" i="8" s="1"/>
  <c r="AK170" i="8"/>
  <c r="AL170" i="8" s="1"/>
  <c r="AK169" i="8"/>
  <c r="AL169" i="8" s="1"/>
  <c r="AK167" i="8"/>
  <c r="AL167" i="8" s="1"/>
  <c r="AK164" i="8"/>
  <c r="AL164" i="8" s="1"/>
  <c r="AK162" i="8"/>
  <c r="AL162" i="8" s="1"/>
  <c r="AK160" i="8"/>
  <c r="AL160" i="8" s="1"/>
  <c r="AK158" i="8"/>
  <c r="AL158" i="8" s="1"/>
  <c r="AK157" i="8"/>
  <c r="AL157" i="8" s="1"/>
  <c r="AK155" i="8"/>
  <c r="AL155" i="8" s="1"/>
  <c r="AK153" i="8"/>
  <c r="AL153" i="8" s="1"/>
  <c r="AK152" i="8"/>
  <c r="AL152" i="8" s="1"/>
  <c r="AK150" i="8"/>
  <c r="AL150" i="8" s="1"/>
  <c r="AK148" i="8"/>
  <c r="AL148" i="8" s="1"/>
  <c r="AK147" i="8"/>
  <c r="AL147" i="8" s="1"/>
  <c r="AK145" i="8"/>
  <c r="AL145" i="8" s="1"/>
  <c r="AK141" i="8"/>
  <c r="AL141" i="8" s="1"/>
  <c r="AK140" i="8"/>
  <c r="AL140" i="8" s="1"/>
  <c r="AK138" i="8"/>
  <c r="AL138" i="8" s="1"/>
  <c r="AK135" i="8"/>
  <c r="AL135" i="8" s="1"/>
  <c r="AK134" i="8"/>
  <c r="AL134" i="8" s="1"/>
  <c r="AK133" i="8"/>
  <c r="AL133" i="8" s="1"/>
  <c r="AK132" i="8"/>
  <c r="AL132" i="8" s="1"/>
  <c r="AK130" i="8"/>
  <c r="AL130" i="8" s="1"/>
  <c r="AK128" i="8"/>
  <c r="AL128" i="8" s="1"/>
  <c r="AK125" i="8"/>
  <c r="AL125" i="8" s="1"/>
  <c r="AK124" i="8"/>
  <c r="AL124" i="8" s="1"/>
  <c r="AK122" i="8"/>
  <c r="AL122" i="8" s="1"/>
  <c r="AK121" i="8"/>
  <c r="AL121" i="8" s="1"/>
  <c r="AK120" i="8"/>
  <c r="AL120" i="8" s="1"/>
  <c r="AK119" i="8"/>
  <c r="AL119" i="8" s="1"/>
  <c r="AK118" i="8"/>
  <c r="AL118" i="8" s="1"/>
  <c r="AK117" i="8"/>
  <c r="AL117" i="8" s="1"/>
  <c r="AK116" i="8"/>
  <c r="AL116" i="8" s="1"/>
  <c r="AK115" i="8"/>
  <c r="AL115" i="8" s="1"/>
  <c r="AK114" i="8"/>
  <c r="AL114" i="8" s="1"/>
  <c r="AK113" i="8"/>
  <c r="AL113" i="8" s="1"/>
  <c r="AK112" i="8"/>
  <c r="AL112" i="8" s="1"/>
  <c r="AK111" i="8"/>
  <c r="AL111" i="8" s="1"/>
  <c r="AK110" i="8"/>
  <c r="AL110" i="8" s="1"/>
  <c r="AK109" i="8"/>
  <c r="AL109" i="8" s="1"/>
  <c r="AK108" i="8"/>
  <c r="AL108" i="8" s="1"/>
  <c r="AK106" i="8"/>
  <c r="AL106" i="8" s="1"/>
  <c r="AK104" i="8"/>
  <c r="AL104" i="8" s="1"/>
  <c r="AK103" i="8"/>
  <c r="AL103" i="8" s="1"/>
  <c r="AK102" i="8"/>
  <c r="AL102" i="8" s="1"/>
  <c r="AK101" i="8"/>
  <c r="AL101" i="8" s="1"/>
  <c r="AK99" i="8"/>
  <c r="AL99" i="8" s="1"/>
  <c r="AK97" i="8"/>
  <c r="AL97" i="8" s="1"/>
  <c r="AK95" i="8"/>
  <c r="AL95" i="8" s="1"/>
  <c r="AK94" i="8"/>
  <c r="AL94" i="8" s="1"/>
  <c r="AK92" i="8"/>
  <c r="AL92" i="8" s="1"/>
  <c r="AK90" i="8"/>
  <c r="AL90" i="8" s="1"/>
  <c r="AK88" i="8"/>
  <c r="AL88" i="8" s="1"/>
  <c r="AK86" i="8"/>
  <c r="AL86" i="8" s="1"/>
  <c r="AK84" i="8"/>
  <c r="AL84" i="8" s="1"/>
  <c r="AK82" i="8"/>
  <c r="AL82" i="8" s="1"/>
  <c r="AK80" i="8"/>
  <c r="AL80" i="8" s="1"/>
  <c r="AK77" i="8"/>
  <c r="AL77" i="8" s="1"/>
  <c r="AK75" i="8"/>
  <c r="AL75" i="8" s="1"/>
  <c r="AK74" i="8"/>
  <c r="AL74" i="8" s="1"/>
  <c r="AK73" i="8"/>
  <c r="AL73" i="8" s="1"/>
  <c r="AK72" i="8"/>
  <c r="AL72" i="8" s="1"/>
  <c r="AK71" i="8"/>
  <c r="AL71" i="8" s="1"/>
  <c r="AK70" i="8"/>
  <c r="AL70" i="8" s="1"/>
  <c r="AK69" i="8"/>
  <c r="AL69" i="8" s="1"/>
  <c r="AK68" i="8"/>
  <c r="AL68" i="8" s="1"/>
  <c r="AK67" i="8"/>
  <c r="AL67" i="8" s="1"/>
  <c r="AK66" i="8"/>
  <c r="AL66" i="8" s="1"/>
  <c r="AK65" i="8"/>
  <c r="AL65" i="8" s="1"/>
  <c r="AK64" i="8"/>
  <c r="AL64" i="8" s="1"/>
  <c r="AK63" i="8"/>
  <c r="AL63" i="8" s="1"/>
  <c r="AK62" i="8"/>
  <c r="AL62" i="8" s="1"/>
  <c r="AK61" i="8"/>
  <c r="AL61" i="8" s="1"/>
  <c r="AK60" i="8"/>
  <c r="AL60" i="8" s="1"/>
  <c r="AK59" i="8"/>
  <c r="AL59" i="8" s="1"/>
  <c r="AK58" i="8"/>
  <c r="AL58" i="8" s="1"/>
  <c r="AK57" i="8"/>
  <c r="AL57" i="8" s="1"/>
  <c r="AK56" i="8"/>
  <c r="AL56" i="8" s="1"/>
  <c r="AK55" i="8"/>
  <c r="AL55" i="8" s="1"/>
  <c r="AK54" i="8"/>
  <c r="AL54" i="8" s="1"/>
  <c r="AK53" i="8"/>
  <c r="AL53" i="8" s="1"/>
  <c r="AK52" i="8"/>
  <c r="AL52" i="8" s="1"/>
  <c r="AK50" i="8"/>
  <c r="AL50" i="8" s="1"/>
  <c r="AK48" i="8"/>
  <c r="AL48" i="8" s="1"/>
  <c r="AK46" i="8"/>
  <c r="AL46" i="8" s="1"/>
  <c r="AK44" i="8"/>
  <c r="AL44" i="8" s="1"/>
  <c r="AK42" i="8"/>
  <c r="AL42" i="8" s="1"/>
  <c r="AK40" i="8"/>
  <c r="AL40" i="8" s="1"/>
  <c r="AK38" i="8"/>
  <c r="AL38" i="8" s="1"/>
  <c r="AK36" i="8"/>
  <c r="AL36" i="8" s="1"/>
  <c r="AK34" i="8"/>
  <c r="AL34" i="8" s="1"/>
  <c r="AK33" i="8"/>
  <c r="AL33" i="8" s="1"/>
  <c r="AK32" i="8"/>
  <c r="AL32" i="8" s="1"/>
  <c r="AK30" i="8"/>
  <c r="AL30" i="8" s="1"/>
  <c r="AK28" i="8"/>
  <c r="AL28" i="8" s="1"/>
  <c r="AK27" i="8"/>
  <c r="AL27" i="8" s="1"/>
  <c r="AK26" i="8"/>
  <c r="AL26" i="8" s="1"/>
  <c r="AK25" i="8"/>
  <c r="AL25" i="8" s="1"/>
  <c r="AK24" i="8"/>
  <c r="AL24" i="8" s="1"/>
  <c r="AK23" i="8"/>
  <c r="AL23" i="8" s="1"/>
  <c r="AK22" i="8"/>
  <c r="AL22" i="8" s="1"/>
  <c r="AK13" i="8"/>
  <c r="AL13" i="8" s="1"/>
  <c r="AK11" i="8"/>
  <c r="AL11" i="8" s="1"/>
  <c r="AN224" i="8"/>
  <c r="AN223" i="8"/>
  <c r="AN221" i="8"/>
  <c r="AN220" i="8"/>
  <c r="AN218" i="8"/>
  <c r="AN217" i="8"/>
  <c r="AN216" i="8"/>
  <c r="AN214" i="8"/>
  <c r="AN212" i="8"/>
  <c r="AN210" i="8"/>
  <c r="AN208" i="8"/>
  <c r="AN206" i="8"/>
  <c r="AN205" i="8"/>
  <c r="AN202" i="8"/>
  <c r="AN200" i="8"/>
  <c r="AN199" i="8"/>
  <c r="AN196" i="8"/>
  <c r="AN195" i="8"/>
  <c r="AN193" i="8"/>
  <c r="AN192" i="8"/>
  <c r="AN190" i="8"/>
  <c r="AN188" i="8"/>
  <c r="AN187" i="8"/>
  <c r="AN185" i="8"/>
  <c r="AN183" i="8"/>
  <c r="AN182" i="8"/>
  <c r="AN180" i="8"/>
  <c r="AN178" i="8"/>
  <c r="AN176" i="8"/>
  <c r="AN174" i="8"/>
  <c r="AN173" i="8"/>
  <c r="AN170" i="8"/>
  <c r="AN169" i="8"/>
  <c r="AN167" i="8"/>
  <c r="AN164" i="8"/>
  <c r="AN162" i="8"/>
  <c r="AN160" i="8"/>
  <c r="AN158" i="8"/>
  <c r="AN157" i="8"/>
  <c r="AN155" i="8"/>
  <c r="AN153" i="8"/>
  <c r="AN152" i="8"/>
  <c r="AN150" i="8"/>
  <c r="AN148" i="8"/>
  <c r="AN147" i="8"/>
  <c r="AN145" i="8"/>
  <c r="AN141" i="8"/>
  <c r="AN140" i="8"/>
  <c r="AN138" i="8"/>
  <c r="AN135" i="8"/>
  <c r="AN134" i="8"/>
  <c r="AN133" i="8"/>
  <c r="AN132" i="8"/>
  <c r="AN130" i="8"/>
  <c r="AN128" i="8"/>
  <c r="AN125" i="8"/>
  <c r="AN124" i="8"/>
  <c r="AN122" i="8"/>
  <c r="AN121" i="8"/>
  <c r="AN120" i="8"/>
  <c r="AN119" i="8"/>
  <c r="AN118" i="8"/>
  <c r="AN117" i="8"/>
  <c r="AN116" i="8"/>
  <c r="AN115" i="8"/>
  <c r="AN114" i="8"/>
  <c r="AN113" i="8"/>
  <c r="AN112" i="8"/>
  <c r="AN111" i="8"/>
  <c r="AN110" i="8"/>
  <c r="AN109" i="8"/>
  <c r="AN108" i="8"/>
  <c r="AN106" i="8"/>
  <c r="AN104" i="8"/>
  <c r="AN103" i="8"/>
  <c r="AN102" i="8"/>
  <c r="AN101" i="8"/>
  <c r="AN99" i="8"/>
  <c r="AN97" i="8"/>
  <c r="AN95" i="8"/>
  <c r="AN94" i="8"/>
  <c r="AN92" i="8"/>
  <c r="AN90" i="8"/>
  <c r="AN88" i="8"/>
  <c r="AN86" i="8"/>
  <c r="AN84" i="8"/>
  <c r="AN82" i="8"/>
  <c r="AN80" i="8"/>
  <c r="AN77" i="8"/>
  <c r="AN75" i="8"/>
  <c r="AN74" i="8"/>
  <c r="AN73" i="8"/>
  <c r="AN72" i="8"/>
  <c r="AN71" i="8"/>
  <c r="AN70" i="8"/>
  <c r="AN69" i="8"/>
  <c r="AN68" i="8"/>
  <c r="AN67" i="8"/>
  <c r="AN66" i="8"/>
  <c r="AN65" i="8"/>
  <c r="AN64" i="8"/>
  <c r="AN63" i="8"/>
  <c r="AN62" i="8"/>
  <c r="AN61" i="8"/>
  <c r="AN60" i="8"/>
  <c r="AN59" i="8"/>
  <c r="AN58" i="8"/>
  <c r="AN57" i="8"/>
  <c r="AN56" i="8"/>
  <c r="AN55" i="8"/>
  <c r="AN54" i="8"/>
  <c r="AN53" i="8"/>
  <c r="AN52" i="8"/>
  <c r="AN50" i="8"/>
  <c r="AN48" i="8"/>
  <c r="AN46" i="8"/>
  <c r="AN44" i="8"/>
  <c r="AN42" i="8"/>
  <c r="AN40" i="8"/>
  <c r="AN38" i="8"/>
  <c r="AN36" i="8"/>
  <c r="AN34" i="8"/>
  <c r="AN33" i="8"/>
  <c r="AN32" i="8"/>
  <c r="AN30" i="8"/>
  <c r="AN28" i="8"/>
  <c r="AN27" i="8"/>
  <c r="AN26" i="8"/>
  <c r="AN25" i="8"/>
  <c r="AN24" i="8"/>
  <c r="AN23" i="8"/>
  <c r="AN22" i="8"/>
  <c r="AN13" i="8"/>
  <c r="AN11" i="8"/>
  <c r="AL218" i="8"/>
  <c r="AH224" i="8"/>
  <c r="AH223" i="8"/>
  <c r="AH221" i="8"/>
  <c r="AH220" i="8"/>
  <c r="AH218" i="8"/>
  <c r="AH217" i="8"/>
  <c r="AH216" i="8"/>
  <c r="AH214" i="8"/>
  <c r="AH212" i="8"/>
  <c r="AH210" i="8"/>
  <c r="AH208" i="8"/>
  <c r="AH206" i="8"/>
  <c r="AH205" i="8"/>
  <c r="AH202" i="8"/>
  <c r="AH200" i="8"/>
  <c r="AH199" i="8"/>
  <c r="AH196" i="8"/>
  <c r="AH195" i="8"/>
  <c r="AH193" i="8"/>
  <c r="AH192" i="8"/>
  <c r="AH190" i="8"/>
  <c r="AH188" i="8"/>
  <c r="AH187" i="8"/>
  <c r="AH185" i="8"/>
  <c r="AH183" i="8"/>
  <c r="AH182" i="8"/>
  <c r="AH180" i="8"/>
  <c r="AH178" i="8"/>
  <c r="AH176" i="8"/>
  <c r="AH174" i="8"/>
  <c r="AH173" i="8"/>
  <c r="AH170" i="8"/>
  <c r="AH169" i="8"/>
  <c r="AH167" i="8"/>
  <c r="AH164" i="8"/>
  <c r="AH162" i="8"/>
  <c r="AH160" i="8"/>
  <c r="AH158" i="8"/>
  <c r="AH157" i="8"/>
  <c r="AH155" i="8"/>
  <c r="AH153" i="8"/>
  <c r="AH152" i="8"/>
  <c r="AH150" i="8"/>
  <c r="AH148" i="8"/>
  <c r="AH147" i="8"/>
  <c r="AH145" i="8"/>
  <c r="AH141" i="8"/>
  <c r="AH140" i="8"/>
  <c r="AH138" i="8"/>
  <c r="AH135" i="8"/>
  <c r="AH134" i="8"/>
  <c r="AH132" i="8"/>
  <c r="AH130" i="8"/>
  <c r="AH128" i="8"/>
  <c r="AH125" i="8"/>
  <c r="AH124" i="8"/>
  <c r="AH122" i="8"/>
  <c r="AH120" i="8"/>
  <c r="AH118" i="8"/>
  <c r="AH116" i="8"/>
  <c r="AH114" i="8"/>
  <c r="AH112" i="8"/>
  <c r="AH110" i="8"/>
  <c r="AH108" i="8"/>
  <c r="AH106" i="8"/>
  <c r="AH104" i="8"/>
  <c r="AH102" i="8"/>
  <c r="AH101" i="8"/>
  <c r="AH99" i="8"/>
  <c r="AH97" i="8"/>
  <c r="AH95" i="8"/>
  <c r="AH94" i="8"/>
  <c r="AH92" i="8"/>
  <c r="AH90" i="8"/>
  <c r="AH88" i="8"/>
  <c r="AH86" i="8"/>
  <c r="AH84" i="8"/>
  <c r="AH82" i="8"/>
  <c r="AH80" i="8"/>
  <c r="AH77" i="8"/>
  <c r="AH75" i="8"/>
  <c r="AH73" i="8"/>
  <c r="AH71" i="8"/>
  <c r="AH69" i="8"/>
  <c r="AH67" i="8"/>
  <c r="AH65" i="8"/>
  <c r="AH63" i="8"/>
  <c r="AH61" i="8"/>
  <c r="AH59" i="8"/>
  <c r="AH58" i="8"/>
  <c r="AH56" i="8"/>
  <c r="AH54" i="8"/>
  <c r="AH52" i="8"/>
  <c r="AH50" i="8"/>
  <c r="AH48" i="8"/>
  <c r="AH46" i="8"/>
  <c r="AH44" i="8"/>
  <c r="AH42" i="8"/>
  <c r="AH40" i="8"/>
  <c r="AH38" i="8"/>
  <c r="AH36" i="8"/>
  <c r="AH34" i="8"/>
  <c r="AH32" i="8"/>
  <c r="AH30" i="8"/>
  <c r="AH28" i="8"/>
  <c r="AH26" i="8"/>
  <c r="AH24" i="8"/>
  <c r="AH22" i="8"/>
  <c r="AH13" i="8"/>
  <c r="AH11" i="8"/>
  <c r="AE224" i="8"/>
  <c r="AF224" i="8" s="1"/>
  <c r="AE223" i="8"/>
  <c r="AF223" i="8" s="1"/>
  <c r="AE221" i="8"/>
  <c r="AF221" i="8" s="1"/>
  <c r="AE220" i="8"/>
  <c r="AF220" i="8" s="1"/>
  <c r="AE218" i="8"/>
  <c r="AF218" i="8" s="1"/>
  <c r="AE217" i="8"/>
  <c r="AF217" i="8" s="1"/>
  <c r="AE216" i="8"/>
  <c r="AF216" i="8" s="1"/>
  <c r="AE214" i="8"/>
  <c r="AF214" i="8" s="1"/>
  <c r="AE212" i="8"/>
  <c r="AF212" i="8" s="1"/>
  <c r="AE210" i="8"/>
  <c r="AF210" i="8" s="1"/>
  <c r="AE208" i="8"/>
  <c r="AF208" i="8" s="1"/>
  <c r="AE206" i="8"/>
  <c r="AF206" i="8" s="1"/>
  <c r="AE205" i="8"/>
  <c r="AF205" i="8" s="1"/>
  <c r="AE202" i="8"/>
  <c r="AF202" i="8" s="1"/>
  <c r="AE200" i="8"/>
  <c r="AF200" i="8" s="1"/>
  <c r="AE199" i="8"/>
  <c r="AF199" i="8" s="1"/>
  <c r="AE196" i="8"/>
  <c r="AF196" i="8" s="1"/>
  <c r="AE195" i="8"/>
  <c r="AF195" i="8" s="1"/>
  <c r="AE193" i="8"/>
  <c r="AF193" i="8" s="1"/>
  <c r="AE192" i="8"/>
  <c r="AF192" i="8" s="1"/>
  <c r="AE190" i="8"/>
  <c r="AF190" i="8" s="1"/>
  <c r="AE188" i="8"/>
  <c r="AF188" i="8" s="1"/>
  <c r="AE187" i="8"/>
  <c r="AF187" i="8" s="1"/>
  <c r="AE185" i="8"/>
  <c r="AF185" i="8" s="1"/>
  <c r="AE183" i="8"/>
  <c r="AF183" i="8" s="1"/>
  <c r="AE182" i="8"/>
  <c r="AF182" i="8" s="1"/>
  <c r="AE180" i="8"/>
  <c r="AF180" i="8" s="1"/>
  <c r="AE178" i="8"/>
  <c r="AF178" i="8" s="1"/>
  <c r="AE176" i="8"/>
  <c r="AF176" i="8" s="1"/>
  <c r="AE174" i="8"/>
  <c r="AF174" i="8" s="1"/>
  <c r="AE173" i="8"/>
  <c r="AF173" i="8" s="1"/>
  <c r="AE170" i="8"/>
  <c r="AF170" i="8" s="1"/>
  <c r="AE169" i="8"/>
  <c r="AF169" i="8" s="1"/>
  <c r="AE167" i="8"/>
  <c r="AF167" i="8" s="1"/>
  <c r="AE164" i="8"/>
  <c r="AF164" i="8" s="1"/>
  <c r="AE162" i="8"/>
  <c r="AF162" i="8" s="1"/>
  <c r="AE160" i="8"/>
  <c r="AF160" i="8" s="1"/>
  <c r="AE158" i="8"/>
  <c r="AF158" i="8" s="1"/>
  <c r="AE157" i="8"/>
  <c r="AF157" i="8" s="1"/>
  <c r="AE155" i="8"/>
  <c r="AF155" i="8" s="1"/>
  <c r="AE153" i="8"/>
  <c r="AF153" i="8" s="1"/>
  <c r="AE152" i="8"/>
  <c r="AF152" i="8" s="1"/>
  <c r="AE150" i="8"/>
  <c r="AF150" i="8" s="1"/>
  <c r="AE148" i="8"/>
  <c r="AF148" i="8" s="1"/>
  <c r="AE147" i="8"/>
  <c r="AF147" i="8" s="1"/>
  <c r="AE145" i="8"/>
  <c r="AF145" i="8" s="1"/>
  <c r="AE141" i="8"/>
  <c r="AF141" i="8" s="1"/>
  <c r="AE140" i="8"/>
  <c r="AF140" i="8" s="1"/>
  <c r="AE138" i="8"/>
  <c r="AF138" i="8" s="1"/>
  <c r="AE135" i="8"/>
  <c r="AF135" i="8" s="1"/>
  <c r="AE134" i="8"/>
  <c r="AF134" i="8" s="1"/>
  <c r="AE132" i="8"/>
  <c r="AF132" i="8" s="1"/>
  <c r="AE130" i="8"/>
  <c r="AF130" i="8" s="1"/>
  <c r="AE128" i="8"/>
  <c r="AF128" i="8" s="1"/>
  <c r="AE125" i="8"/>
  <c r="AF125" i="8" s="1"/>
  <c r="AE124" i="8"/>
  <c r="AF124" i="8" s="1"/>
  <c r="AE122" i="8"/>
  <c r="AF122" i="8" s="1"/>
  <c r="AE120" i="8"/>
  <c r="AF120" i="8" s="1"/>
  <c r="AE118" i="8"/>
  <c r="AF118" i="8" s="1"/>
  <c r="AE116" i="8"/>
  <c r="AF116" i="8" s="1"/>
  <c r="AE114" i="8"/>
  <c r="AF114" i="8" s="1"/>
  <c r="AE112" i="8"/>
  <c r="AF112" i="8" s="1"/>
  <c r="AE110" i="8"/>
  <c r="AF110" i="8" s="1"/>
  <c r="AE108" i="8"/>
  <c r="AF108" i="8" s="1"/>
  <c r="AE106" i="8"/>
  <c r="AF106" i="8" s="1"/>
  <c r="AE104" i="8"/>
  <c r="AF104" i="8" s="1"/>
  <c r="AE102" i="8"/>
  <c r="AF102" i="8" s="1"/>
  <c r="AE101" i="8"/>
  <c r="AF101" i="8" s="1"/>
  <c r="AE99" i="8"/>
  <c r="AF99" i="8" s="1"/>
  <c r="AE97" i="8"/>
  <c r="AF97" i="8" s="1"/>
  <c r="AE95" i="8"/>
  <c r="AF95" i="8" s="1"/>
  <c r="AE94" i="8"/>
  <c r="AF94" i="8" s="1"/>
  <c r="AE92" i="8"/>
  <c r="AF92" i="8" s="1"/>
  <c r="AE90" i="8"/>
  <c r="AF90" i="8" s="1"/>
  <c r="AE88" i="8"/>
  <c r="AF88" i="8" s="1"/>
  <c r="AE86" i="8"/>
  <c r="AF86" i="8" s="1"/>
  <c r="AE84" i="8"/>
  <c r="AF84" i="8" s="1"/>
  <c r="AE82" i="8"/>
  <c r="AF82" i="8" s="1"/>
  <c r="AE80" i="8"/>
  <c r="AF80" i="8" s="1"/>
  <c r="AE77" i="8"/>
  <c r="AF77" i="8" s="1"/>
  <c r="AE75" i="8"/>
  <c r="AF75" i="8" s="1"/>
  <c r="AE73" i="8"/>
  <c r="AF73" i="8" s="1"/>
  <c r="AE71" i="8"/>
  <c r="AF71" i="8" s="1"/>
  <c r="AE69" i="8"/>
  <c r="AF69" i="8" s="1"/>
  <c r="AE67" i="8"/>
  <c r="AF67" i="8" s="1"/>
  <c r="AE65" i="8"/>
  <c r="AF65" i="8" s="1"/>
  <c r="AE63" i="8"/>
  <c r="AF63" i="8" s="1"/>
  <c r="AE61" i="8"/>
  <c r="AF61" i="8" s="1"/>
  <c r="AE59" i="8"/>
  <c r="AF59" i="8" s="1"/>
  <c r="AE58" i="8"/>
  <c r="AF58" i="8" s="1"/>
  <c r="AE56" i="8"/>
  <c r="AF56" i="8" s="1"/>
  <c r="AE54" i="8"/>
  <c r="AF54" i="8" s="1"/>
  <c r="AE52" i="8"/>
  <c r="AF52" i="8" s="1"/>
  <c r="AE50" i="8"/>
  <c r="AF50" i="8" s="1"/>
  <c r="AE48" i="8"/>
  <c r="AF48" i="8" s="1"/>
  <c r="AE46" i="8"/>
  <c r="AF46" i="8" s="1"/>
  <c r="AE44" i="8"/>
  <c r="AF44" i="8" s="1"/>
  <c r="AE42" i="8"/>
  <c r="AF42" i="8" s="1"/>
  <c r="AE40" i="8"/>
  <c r="AF40" i="8" s="1"/>
  <c r="AE38" i="8"/>
  <c r="AF38" i="8" s="1"/>
  <c r="AE36" i="8"/>
  <c r="AF36" i="8" s="1"/>
  <c r="AE34" i="8"/>
  <c r="AF34" i="8" s="1"/>
  <c r="AE32" i="8"/>
  <c r="AF32" i="8" s="1"/>
  <c r="AE30" i="8"/>
  <c r="AF30" i="8" s="1"/>
  <c r="AE28" i="8"/>
  <c r="AF28" i="8" s="1"/>
  <c r="AE26" i="8"/>
  <c r="AF26" i="8" s="1"/>
  <c r="AE24" i="8"/>
  <c r="AF24" i="8" s="1"/>
  <c r="AE22" i="8"/>
  <c r="AF22" i="8" s="1"/>
  <c r="AE13" i="8"/>
  <c r="AF13" i="8" s="1"/>
  <c r="AE11" i="8"/>
  <c r="AF11" i="8" s="1"/>
  <c r="V195" i="8"/>
  <c r="V192" i="8"/>
  <c r="V190" i="8"/>
  <c r="V187" i="8"/>
  <c r="V182" i="8"/>
  <c r="V180" i="8"/>
  <c r="V178" i="8"/>
  <c r="V173" i="8"/>
  <c r="V169" i="8"/>
  <c r="V167" i="8"/>
  <c r="V160" i="8"/>
  <c r="V157" i="8"/>
  <c r="V152" i="8"/>
  <c r="V134" i="8"/>
  <c r="V122" i="8"/>
  <c r="V120" i="8"/>
  <c r="V118" i="8"/>
  <c r="V116" i="8"/>
  <c r="V114" i="8"/>
  <c r="V112" i="8"/>
  <c r="V110" i="8"/>
  <c r="V108" i="8"/>
  <c r="V106" i="8"/>
  <c r="V104" i="8"/>
  <c r="V101" i="8"/>
  <c r="V99" i="8"/>
  <c r="V97" i="8"/>
  <c r="V94" i="8"/>
  <c r="V92" i="8"/>
  <c r="V90" i="8"/>
  <c r="V88" i="8"/>
  <c r="V86" i="8"/>
  <c r="V84" i="8"/>
  <c r="V82" i="8"/>
  <c r="V80" i="8"/>
  <c r="V75" i="8"/>
  <c r="V73" i="8"/>
  <c r="V71" i="8"/>
  <c r="V69" i="8"/>
  <c r="V67" i="8"/>
  <c r="V65" i="8"/>
  <c r="V63" i="8"/>
  <c r="V61" i="8"/>
  <c r="V58" i="8"/>
  <c r="V56" i="8"/>
  <c r="V54" i="8"/>
  <c r="V52" i="8"/>
  <c r="V50" i="8"/>
  <c r="V48" i="8"/>
  <c r="V46" i="8"/>
  <c r="V44" i="8"/>
  <c r="V42" i="8"/>
  <c r="V40" i="8"/>
  <c r="V38" i="8"/>
  <c r="V36" i="8"/>
  <c r="V34" i="8"/>
  <c r="V32" i="8"/>
  <c r="V30" i="8"/>
  <c r="V28" i="8"/>
  <c r="V26" i="8"/>
  <c r="V24" i="8"/>
  <c r="V22" i="8"/>
  <c r="S195" i="8"/>
  <c r="T195" i="8" s="1"/>
  <c r="S192" i="8"/>
  <c r="T192" i="8" s="1"/>
  <c r="S190" i="8"/>
  <c r="T190" i="8" s="1"/>
  <c r="S187" i="8"/>
  <c r="T187" i="8" s="1"/>
  <c r="S182" i="8"/>
  <c r="T182" i="8" s="1"/>
  <c r="S180" i="8"/>
  <c r="T180" i="8" s="1"/>
  <c r="S178" i="8"/>
  <c r="T178" i="8" s="1"/>
  <c r="S173" i="8"/>
  <c r="T173" i="8" s="1"/>
  <c r="S169" i="8"/>
  <c r="T169" i="8" s="1"/>
  <c r="S167" i="8"/>
  <c r="T167" i="8" s="1"/>
  <c r="S160" i="8"/>
  <c r="T160" i="8" s="1"/>
  <c r="S157" i="8"/>
  <c r="T157" i="8" s="1"/>
  <c r="S152" i="8"/>
  <c r="T152" i="8" s="1"/>
  <c r="S134" i="8"/>
  <c r="T134" i="8" s="1"/>
  <c r="S122" i="8"/>
  <c r="T122" i="8" s="1"/>
  <c r="S120" i="8"/>
  <c r="T120" i="8" s="1"/>
  <c r="S118" i="8"/>
  <c r="T118" i="8" s="1"/>
  <c r="S116" i="8"/>
  <c r="T116" i="8" s="1"/>
  <c r="S114" i="8"/>
  <c r="T114" i="8" s="1"/>
  <c r="S112" i="8"/>
  <c r="T112" i="8" s="1"/>
  <c r="S110" i="8"/>
  <c r="T110" i="8" s="1"/>
  <c r="S108" i="8"/>
  <c r="T108" i="8" s="1"/>
  <c r="S106" i="8"/>
  <c r="T106" i="8" s="1"/>
  <c r="S104" i="8"/>
  <c r="T104" i="8" s="1"/>
  <c r="S101" i="8"/>
  <c r="T101" i="8" s="1"/>
  <c r="S99" i="8"/>
  <c r="T99" i="8" s="1"/>
  <c r="S97" i="8"/>
  <c r="T97" i="8" s="1"/>
  <c r="S94" i="8"/>
  <c r="T94" i="8" s="1"/>
  <c r="S92" i="8"/>
  <c r="T92" i="8" s="1"/>
  <c r="S90" i="8"/>
  <c r="S88" i="8"/>
  <c r="T88" i="8" s="1"/>
  <c r="S86" i="8"/>
  <c r="T86" i="8" s="1"/>
  <c r="S84" i="8"/>
  <c r="T84" i="8" s="1"/>
  <c r="S82" i="8"/>
  <c r="T82" i="8" s="1"/>
  <c r="S80" i="8"/>
  <c r="T80" i="8" s="1"/>
  <c r="S75" i="8"/>
  <c r="T75" i="8" s="1"/>
  <c r="S73" i="8"/>
  <c r="T73" i="8" s="1"/>
  <c r="S71" i="8"/>
  <c r="T71" i="8" s="1"/>
  <c r="S69" i="8"/>
  <c r="T69" i="8" s="1"/>
  <c r="S67" i="8"/>
  <c r="T67" i="8" s="1"/>
  <c r="S65" i="8"/>
  <c r="T65" i="8" s="1"/>
  <c r="S63" i="8"/>
  <c r="T63" i="8" s="1"/>
  <c r="S61" i="8"/>
  <c r="T61" i="8" s="1"/>
  <c r="S58" i="8"/>
  <c r="T58" i="8" s="1"/>
  <c r="S56" i="8"/>
  <c r="T56" i="8" s="1"/>
  <c r="S54" i="8"/>
  <c r="T54" i="8" s="1"/>
  <c r="S52" i="8"/>
  <c r="T52" i="8" s="1"/>
  <c r="S50" i="8"/>
  <c r="T50" i="8" s="1"/>
  <c r="S48" i="8"/>
  <c r="T48" i="8" s="1"/>
  <c r="S46" i="8"/>
  <c r="T46" i="8" s="1"/>
  <c r="S44" i="8"/>
  <c r="T44" i="8" s="1"/>
  <c r="S42" i="8"/>
  <c r="T42" i="8" s="1"/>
  <c r="S40" i="8"/>
  <c r="T40" i="8" s="1"/>
  <c r="S38" i="8"/>
  <c r="T38" i="8" s="1"/>
  <c r="S36" i="8"/>
  <c r="T36" i="8" s="1"/>
  <c r="S34" i="8"/>
  <c r="T34" i="8" s="1"/>
  <c r="S32" i="8"/>
  <c r="T32" i="8" s="1"/>
  <c r="S30" i="8"/>
  <c r="T30" i="8" s="1"/>
  <c r="S28" i="8"/>
  <c r="T28" i="8" s="1"/>
  <c r="S26" i="8"/>
  <c r="T26" i="8" s="1"/>
  <c r="S24" i="8"/>
  <c r="T24" i="8" s="1"/>
  <c r="S22" i="8"/>
  <c r="T22" i="8" s="1"/>
  <c r="T90" i="8"/>
  <c r="AC12" i="8"/>
  <c r="AC14" i="8"/>
  <c r="AC15" i="8"/>
  <c r="AC16" i="8"/>
  <c r="AC17" i="8"/>
  <c r="AC18" i="8"/>
  <c r="AC19" i="8"/>
  <c r="AC20" i="8"/>
  <c r="AC21" i="8"/>
  <c r="AC22" i="8"/>
  <c r="AC23" i="8"/>
  <c r="AC24" i="8"/>
  <c r="AC25" i="8"/>
  <c r="AC26" i="8"/>
  <c r="AC27" i="8"/>
  <c r="AC28" i="8"/>
  <c r="AC29" i="8"/>
  <c r="AC30" i="8"/>
  <c r="AC31" i="8"/>
  <c r="AC32" i="8"/>
  <c r="AC33" i="8"/>
  <c r="AC34" i="8"/>
  <c r="AC35" i="8"/>
  <c r="AC36" i="8"/>
  <c r="AC37" i="8"/>
  <c r="AC38" i="8"/>
  <c r="AC39" i="8"/>
  <c r="AC40" i="8"/>
  <c r="AC41" i="8"/>
  <c r="AC42" i="8"/>
  <c r="AC43" i="8"/>
  <c r="AC44" i="8"/>
  <c r="AC45" i="8"/>
  <c r="AC46" i="8"/>
  <c r="AC47" i="8"/>
  <c r="AC48" i="8"/>
  <c r="AC49" i="8"/>
  <c r="AC50" i="8"/>
  <c r="AC51" i="8"/>
  <c r="AC52" i="8"/>
  <c r="AC53" i="8"/>
  <c r="AC54" i="8"/>
  <c r="AC55" i="8"/>
  <c r="AC56" i="8"/>
  <c r="AC57" i="8"/>
  <c r="AC58" i="8"/>
  <c r="AC59" i="8"/>
  <c r="AC60" i="8"/>
  <c r="AC61" i="8"/>
  <c r="AC62" i="8"/>
  <c r="AC63" i="8"/>
  <c r="AC64" i="8"/>
  <c r="AC65" i="8"/>
  <c r="AC66" i="8"/>
  <c r="AC67" i="8"/>
  <c r="AC68" i="8"/>
  <c r="AC69" i="8"/>
  <c r="AC70" i="8"/>
  <c r="AC71" i="8"/>
  <c r="AC72" i="8"/>
  <c r="AC73" i="8"/>
  <c r="AC74" i="8"/>
  <c r="AC75" i="8"/>
  <c r="AC76" i="8"/>
  <c r="AC78" i="8"/>
  <c r="AC79" i="8"/>
  <c r="AC80" i="8"/>
  <c r="AC81" i="8"/>
  <c r="AC82" i="8"/>
  <c r="AC83" i="8"/>
  <c r="AC84" i="8"/>
  <c r="AC85" i="8"/>
  <c r="AC86" i="8"/>
  <c r="AC87" i="8"/>
  <c r="AC88" i="8"/>
  <c r="AC89" i="8"/>
  <c r="AC90" i="8"/>
  <c r="AC91" i="8"/>
  <c r="AC92" i="8"/>
  <c r="AC93" i="8"/>
  <c r="AC94" i="8"/>
  <c r="AC95" i="8"/>
  <c r="AC96" i="8"/>
  <c r="AC97" i="8"/>
  <c r="AC98" i="8"/>
  <c r="AC99" i="8"/>
  <c r="AC100" i="8"/>
  <c r="AC101" i="8"/>
  <c r="AC102" i="8"/>
  <c r="AC103" i="8"/>
  <c r="AC104" i="8"/>
  <c r="AC105" i="8"/>
  <c r="AC106" i="8"/>
  <c r="AC107" i="8"/>
  <c r="AC108" i="8"/>
  <c r="AC109" i="8"/>
  <c r="AC110" i="8"/>
  <c r="AC111" i="8"/>
  <c r="AC112" i="8"/>
  <c r="AC113" i="8"/>
  <c r="AC114" i="8"/>
  <c r="AC115" i="8"/>
  <c r="AC116" i="8"/>
  <c r="AC117" i="8"/>
  <c r="AC118" i="8"/>
  <c r="AC119" i="8"/>
  <c r="AC120" i="8"/>
  <c r="AC121" i="8"/>
  <c r="AC122" i="8"/>
  <c r="AC123" i="8"/>
  <c r="AC125" i="8"/>
  <c r="AC126" i="8"/>
  <c r="AC127" i="8"/>
  <c r="AC128" i="8"/>
  <c r="AC129" i="8"/>
  <c r="AC130" i="8"/>
  <c r="AC131" i="8"/>
  <c r="AC132" i="8"/>
  <c r="AC133" i="8"/>
  <c r="AC134" i="8"/>
  <c r="AC135" i="8"/>
  <c r="AC136" i="8"/>
  <c r="AC137" i="8"/>
  <c r="AC139" i="8"/>
  <c r="AC142" i="8"/>
  <c r="AC143" i="8"/>
  <c r="AC144" i="8"/>
  <c r="AC146" i="8"/>
  <c r="AC148" i="8"/>
  <c r="AC149" i="8"/>
  <c r="AC151" i="8"/>
  <c r="AC152" i="8"/>
  <c r="AC153" i="8"/>
  <c r="AC154" i="8"/>
  <c r="AC156" i="8"/>
  <c r="AC157" i="8"/>
  <c r="AC159" i="8"/>
  <c r="AC160" i="8"/>
  <c r="AC161" i="8"/>
  <c r="AC162" i="8"/>
  <c r="AC163" i="8"/>
  <c r="AC164" i="8"/>
  <c r="AC165" i="8"/>
  <c r="AC166" i="8"/>
  <c r="AC167" i="8"/>
  <c r="AC168" i="8"/>
  <c r="AC169" i="8"/>
  <c r="AC171" i="8"/>
  <c r="AC172" i="8"/>
  <c r="AC173" i="8"/>
  <c r="AC175" i="8"/>
  <c r="AC177" i="8"/>
  <c r="AC178" i="8"/>
  <c r="AC179" i="8"/>
  <c r="AC180" i="8"/>
  <c r="AC181" i="8"/>
  <c r="AC182" i="8"/>
  <c r="AC184" i="8"/>
  <c r="AC186" i="8"/>
  <c r="AC187" i="8"/>
  <c r="AC189" i="8"/>
  <c r="AC190" i="8"/>
  <c r="AC191" i="8"/>
  <c r="AC192" i="8"/>
  <c r="AC194" i="8"/>
  <c r="AC195" i="8"/>
  <c r="AC197" i="8"/>
  <c r="AC198" i="8"/>
  <c r="AC201" i="8"/>
  <c r="AC203" i="8"/>
  <c r="AC204" i="8"/>
  <c r="AC207" i="8"/>
  <c r="AC209" i="8"/>
  <c r="AC211" i="8"/>
  <c r="AC213" i="8"/>
  <c r="AC214" i="8"/>
  <c r="AC215" i="8"/>
  <c r="AC217" i="8"/>
  <c r="AC219" i="8"/>
  <c r="AC222" i="8"/>
  <c r="AC224" i="8"/>
  <c r="AC225" i="8"/>
  <c r="AB225" i="8"/>
  <c r="AB224" i="8"/>
  <c r="AB222" i="8"/>
  <c r="AB219" i="8"/>
  <c r="AB217" i="8"/>
  <c r="AB215" i="8"/>
  <c r="AB214" i="8"/>
  <c r="AB213" i="8"/>
  <c r="AB211" i="8"/>
  <c r="AB209" i="8"/>
  <c r="AB207" i="8"/>
  <c r="AB204" i="8"/>
  <c r="AB203" i="8"/>
  <c r="AB201" i="8"/>
  <c r="AB198" i="8"/>
  <c r="AB197" i="8"/>
  <c r="AB195" i="8"/>
  <c r="AB194" i="8"/>
  <c r="AB192" i="8"/>
  <c r="AB191" i="8"/>
  <c r="AB190" i="8"/>
  <c r="AB189" i="8"/>
  <c r="AB187" i="8"/>
  <c r="AB186" i="8"/>
  <c r="AB184" i="8"/>
  <c r="AB182" i="8"/>
  <c r="AB181" i="8"/>
  <c r="AB180" i="8"/>
  <c r="AB179" i="8"/>
  <c r="AB178" i="8"/>
  <c r="AB177" i="8"/>
  <c r="AB175" i="8"/>
  <c r="AB173" i="8"/>
  <c r="AB172" i="8"/>
  <c r="AB171" i="8"/>
  <c r="AB169" i="8"/>
  <c r="AB168" i="8"/>
  <c r="AB167" i="8"/>
  <c r="AB166" i="8"/>
  <c r="AB165" i="8"/>
  <c r="AB164" i="8"/>
  <c r="AB163" i="8"/>
  <c r="AB162" i="8"/>
  <c r="AB161" i="8"/>
  <c r="AB160" i="8"/>
  <c r="AB159" i="8"/>
  <c r="AB157" i="8"/>
  <c r="AB156" i="8"/>
  <c r="AB154" i="8"/>
  <c r="AB153" i="8"/>
  <c r="AB152" i="8"/>
  <c r="AB151" i="8"/>
  <c r="AB149" i="8"/>
  <c r="AB148" i="8"/>
  <c r="AB146" i="8"/>
  <c r="AB144" i="8"/>
  <c r="AB143" i="8"/>
  <c r="AB142" i="8"/>
  <c r="AB139" i="8"/>
  <c r="AB137" i="8"/>
  <c r="AB136" i="8"/>
  <c r="AB135" i="8"/>
  <c r="AB134" i="8"/>
  <c r="AB133" i="8"/>
  <c r="AB132" i="8"/>
  <c r="AB131" i="8"/>
  <c r="AB130" i="8"/>
  <c r="AB129" i="8"/>
  <c r="AB128" i="8"/>
  <c r="AB127" i="8"/>
  <c r="AB126" i="8"/>
  <c r="AB125" i="8"/>
  <c r="AB123" i="8"/>
  <c r="AB122" i="8"/>
  <c r="AB121" i="8"/>
  <c r="AB120" i="8"/>
  <c r="AB119" i="8"/>
  <c r="AB118" i="8"/>
  <c r="AB117" i="8"/>
  <c r="AB116" i="8"/>
  <c r="AB115" i="8"/>
  <c r="AB114" i="8"/>
  <c r="AB113" i="8"/>
  <c r="AB112" i="8"/>
  <c r="AB111" i="8"/>
  <c r="AB110" i="8"/>
  <c r="AB109" i="8"/>
  <c r="AB108" i="8"/>
  <c r="AB107" i="8"/>
  <c r="AB106" i="8"/>
  <c r="AB105" i="8"/>
  <c r="AB104" i="8"/>
  <c r="AB103" i="8"/>
  <c r="AB102" i="8"/>
  <c r="AB101" i="8"/>
  <c r="AB100" i="8"/>
  <c r="AB99" i="8"/>
  <c r="AB98" i="8"/>
  <c r="AB97" i="8"/>
  <c r="AB96" i="8"/>
  <c r="AB95" i="8"/>
  <c r="AB94" i="8"/>
  <c r="AB93" i="8"/>
  <c r="AB92" i="8"/>
  <c r="AB91" i="8"/>
  <c r="AB90" i="8"/>
  <c r="AB89" i="8"/>
  <c r="AB88" i="8"/>
  <c r="AB87" i="8"/>
  <c r="AB86" i="8"/>
  <c r="AB85" i="8"/>
  <c r="AB84" i="8"/>
  <c r="AB83" i="8"/>
  <c r="AB82" i="8"/>
  <c r="AB81" i="8"/>
  <c r="AB80" i="8"/>
  <c r="AB79" i="8"/>
  <c r="AB78" i="8"/>
  <c r="AB76" i="8"/>
  <c r="AB75" i="8"/>
  <c r="AB74" i="8"/>
  <c r="AB73" i="8"/>
  <c r="AB72" i="8"/>
  <c r="AB71" i="8"/>
  <c r="AB70" i="8"/>
  <c r="AB69" i="8"/>
  <c r="AB68" i="8"/>
  <c r="AB67" i="8"/>
  <c r="AB66" i="8"/>
  <c r="AB65" i="8"/>
  <c r="AB64" i="8"/>
  <c r="AB63" i="8"/>
  <c r="AB62" i="8"/>
  <c r="AB61" i="8"/>
  <c r="AB60" i="8"/>
  <c r="AB59" i="8"/>
  <c r="AB58" i="8"/>
  <c r="AB57" i="8"/>
  <c r="AB56" i="8"/>
  <c r="AB55" i="8"/>
  <c r="AB54" i="8"/>
  <c r="AB53" i="8"/>
  <c r="AB52" i="8"/>
  <c r="AB51" i="8"/>
  <c r="AB50" i="8"/>
  <c r="AB49" i="8"/>
  <c r="AB48" i="8"/>
  <c r="AB47" i="8"/>
  <c r="AB46" i="8"/>
  <c r="AB45" i="8"/>
  <c r="AB44" i="8"/>
  <c r="AB43" i="8"/>
  <c r="AB42" i="8"/>
  <c r="AB41" i="8"/>
  <c r="AB40" i="8"/>
  <c r="AB39" i="8"/>
  <c r="AB38" i="8"/>
  <c r="AB37" i="8"/>
  <c r="AB36" i="8"/>
  <c r="AB35" i="8"/>
  <c r="AB34" i="8"/>
  <c r="AB33" i="8"/>
  <c r="AB32" i="8"/>
  <c r="AB31" i="8"/>
  <c r="AB30" i="8"/>
  <c r="AB29" i="8"/>
  <c r="AB28" i="8"/>
  <c r="AB27" i="8"/>
  <c r="AB26" i="8"/>
  <c r="AB25" i="8"/>
  <c r="AB24" i="8"/>
  <c r="AB23" i="8"/>
  <c r="AB22" i="8"/>
  <c r="AB21" i="8"/>
  <c r="AB20" i="8"/>
  <c r="AB19" i="8"/>
  <c r="AB18" i="8"/>
  <c r="AB17" i="8"/>
  <c r="AB16" i="8"/>
  <c r="AB15" i="8"/>
  <c r="AB14" i="8"/>
  <c r="AB12" i="8"/>
  <c r="Z12" i="8"/>
  <c r="Z14" i="8"/>
  <c r="Z15" i="8"/>
  <c r="Z16" i="8"/>
  <c r="Z17" i="8"/>
  <c r="Z18" i="8"/>
  <c r="Z19" i="8"/>
  <c r="Z20" i="8"/>
  <c r="Z21" i="8"/>
  <c r="Z22" i="8"/>
  <c r="Z23" i="8"/>
  <c r="Z24" i="8"/>
  <c r="Z25" i="8"/>
  <c r="Z26" i="8"/>
  <c r="Z27" i="8"/>
  <c r="Z28" i="8"/>
  <c r="Z29" i="8"/>
  <c r="Z30" i="8"/>
  <c r="Z31" i="8"/>
  <c r="Z32" i="8"/>
  <c r="Z33" i="8"/>
  <c r="Z34" i="8"/>
  <c r="Z35" i="8"/>
  <c r="Z36" i="8"/>
  <c r="Z37" i="8"/>
  <c r="Z38" i="8"/>
  <c r="Z39" i="8"/>
  <c r="Z40" i="8"/>
  <c r="Z41" i="8"/>
  <c r="Z42" i="8"/>
  <c r="Z43" i="8"/>
  <c r="Z44" i="8"/>
  <c r="Z45" i="8"/>
  <c r="Z46" i="8"/>
  <c r="Z47" i="8"/>
  <c r="Z48" i="8"/>
  <c r="Z49" i="8"/>
  <c r="Z50" i="8"/>
  <c r="Z51" i="8"/>
  <c r="Z52" i="8"/>
  <c r="Z53" i="8"/>
  <c r="Z54" i="8"/>
  <c r="Z55" i="8"/>
  <c r="Z56" i="8"/>
  <c r="Z57" i="8"/>
  <c r="Z58" i="8"/>
  <c r="Z59" i="8"/>
  <c r="Z60" i="8"/>
  <c r="Z61" i="8"/>
  <c r="Z62" i="8"/>
  <c r="Z63" i="8"/>
  <c r="Z64" i="8"/>
  <c r="Z65" i="8"/>
  <c r="Z66" i="8"/>
  <c r="Z67" i="8"/>
  <c r="Z68" i="8"/>
  <c r="Z69" i="8"/>
  <c r="Z70" i="8"/>
  <c r="Z71" i="8"/>
  <c r="Z72" i="8"/>
  <c r="Z73" i="8"/>
  <c r="Z74" i="8"/>
  <c r="Z75" i="8"/>
  <c r="Z76" i="8"/>
  <c r="Z78" i="8"/>
  <c r="Z79" i="8"/>
  <c r="Z80" i="8"/>
  <c r="Z81" i="8"/>
  <c r="Z82" i="8"/>
  <c r="Z83" i="8"/>
  <c r="Z84" i="8"/>
  <c r="Z85" i="8"/>
  <c r="Z86" i="8"/>
  <c r="Z87" i="8"/>
  <c r="Z88" i="8"/>
  <c r="Z89" i="8"/>
  <c r="Z90" i="8"/>
  <c r="Z91" i="8"/>
  <c r="Z92" i="8"/>
  <c r="Z93" i="8"/>
  <c r="Z94" i="8"/>
  <c r="Z95" i="8"/>
  <c r="Z96" i="8"/>
  <c r="Z97" i="8"/>
  <c r="Z98" i="8"/>
  <c r="Z99" i="8"/>
  <c r="Z100" i="8"/>
  <c r="Z101" i="8"/>
  <c r="Z102" i="8"/>
  <c r="Z103" i="8"/>
  <c r="Z104" i="8"/>
  <c r="Z105" i="8"/>
  <c r="Z106" i="8"/>
  <c r="Z107" i="8"/>
  <c r="Z108" i="8"/>
  <c r="Z109" i="8"/>
  <c r="Z110" i="8"/>
  <c r="Z111" i="8"/>
  <c r="Z112" i="8"/>
  <c r="Z113" i="8"/>
  <c r="Z114" i="8"/>
  <c r="Z115" i="8"/>
  <c r="Z116" i="8"/>
  <c r="Z117" i="8"/>
  <c r="Z118" i="8"/>
  <c r="Z119" i="8"/>
  <c r="Z120" i="8"/>
  <c r="Z121" i="8"/>
  <c r="Z122" i="8"/>
  <c r="Z123" i="8"/>
  <c r="Z125" i="8"/>
  <c r="Z126" i="8"/>
  <c r="Z127" i="8"/>
  <c r="Z128" i="8"/>
  <c r="Z129" i="8"/>
  <c r="Z130" i="8"/>
  <c r="Z131" i="8"/>
  <c r="Z132" i="8"/>
  <c r="Z133" i="8"/>
  <c r="Z134" i="8"/>
  <c r="Z135" i="8"/>
  <c r="Z136" i="8"/>
  <c r="Z137" i="8"/>
  <c r="Z139" i="8"/>
  <c r="Z142" i="8"/>
  <c r="Z143" i="8"/>
  <c r="Z144" i="8"/>
  <c r="Z146" i="8"/>
  <c r="Z148" i="8"/>
  <c r="Z149" i="8"/>
  <c r="Z151" i="8"/>
  <c r="Z152" i="8"/>
  <c r="Z153" i="8"/>
  <c r="Z154" i="8"/>
  <c r="Z156" i="8"/>
  <c r="Z157" i="8"/>
  <c r="Z159" i="8"/>
  <c r="Z160" i="8"/>
  <c r="Z161" i="8"/>
  <c r="Z162" i="8"/>
  <c r="Z163" i="8"/>
  <c r="Z164" i="8"/>
  <c r="Z165" i="8"/>
  <c r="Z166" i="8"/>
  <c r="Z167" i="8"/>
  <c r="Z168" i="8"/>
  <c r="Z169" i="8"/>
  <c r="Z171" i="8"/>
  <c r="Z172" i="8"/>
  <c r="Z173" i="8"/>
  <c r="Z175" i="8"/>
  <c r="Z177" i="8"/>
  <c r="Z178" i="8"/>
  <c r="Z179" i="8"/>
  <c r="Z180" i="8"/>
  <c r="Z181" i="8"/>
  <c r="Z182" i="8"/>
  <c r="Z184" i="8"/>
  <c r="Z186" i="8"/>
  <c r="Z187" i="8"/>
  <c r="Z189" i="8"/>
  <c r="Z190" i="8"/>
  <c r="Z191" i="8"/>
  <c r="Z192" i="8"/>
  <c r="Z194" i="8"/>
  <c r="Z195" i="8"/>
  <c r="Z197" i="8"/>
  <c r="Z198" i="8"/>
  <c r="Z201" i="8"/>
  <c r="Z203" i="8"/>
  <c r="Z204" i="8"/>
  <c r="Z207" i="8"/>
  <c r="Z209" i="8"/>
  <c r="Z211" i="8"/>
  <c r="Z213" i="8"/>
  <c r="Z214" i="8"/>
  <c r="Z215" i="8"/>
  <c r="Z217" i="8"/>
  <c r="Z219" i="8"/>
  <c r="Z222" i="8"/>
  <c r="Z224" i="8"/>
  <c r="Z225" i="8"/>
  <c r="P13" i="8" l="1"/>
  <c r="P22" i="8"/>
  <c r="P24" i="8"/>
  <c r="P26" i="8"/>
  <c r="P28" i="8"/>
  <c r="P30" i="8"/>
  <c r="P32" i="8"/>
  <c r="P34" i="8"/>
  <c r="P36" i="8"/>
  <c r="P38" i="8"/>
  <c r="P40" i="8"/>
  <c r="P44" i="8"/>
  <c r="P46" i="8"/>
  <c r="P48" i="8"/>
  <c r="P50" i="8"/>
  <c r="P52" i="8"/>
  <c r="P54" i="8"/>
  <c r="P56" i="8"/>
  <c r="P58" i="8"/>
  <c r="P61" i="8"/>
  <c r="P63" i="8"/>
  <c r="P65" i="8"/>
  <c r="P67" i="8"/>
  <c r="P69" i="8"/>
  <c r="P71" i="8"/>
  <c r="P73" i="8"/>
  <c r="P75" i="8"/>
  <c r="P77" i="8"/>
  <c r="P80" i="8"/>
  <c r="P82" i="8"/>
  <c r="P84" i="8"/>
  <c r="P86" i="8"/>
  <c r="P88" i="8"/>
  <c r="P90" i="8"/>
  <c r="P92" i="8"/>
  <c r="P94" i="8"/>
  <c r="P95" i="8"/>
  <c r="P97" i="8"/>
  <c r="P99" i="8"/>
  <c r="P101" i="8"/>
  <c r="P102" i="8"/>
  <c r="P104" i="8"/>
  <c r="P106" i="8"/>
  <c r="P108" i="8"/>
  <c r="P110" i="8"/>
  <c r="P112" i="8"/>
  <c r="P114" i="8"/>
  <c r="P116" i="8"/>
  <c r="P118" i="8"/>
  <c r="P120" i="8"/>
  <c r="P122" i="8"/>
  <c r="P125" i="8"/>
  <c r="P128" i="8"/>
  <c r="P130" i="8"/>
  <c r="P132" i="8"/>
  <c r="P134" i="8"/>
  <c r="P135" i="8"/>
  <c r="P138" i="8"/>
  <c r="P140" i="8"/>
  <c r="P145" i="8"/>
  <c r="P147" i="8"/>
  <c r="P150" i="8"/>
  <c r="P152" i="8"/>
  <c r="P155" i="8"/>
  <c r="P157" i="8"/>
  <c r="P160" i="8"/>
  <c r="P162" i="8"/>
  <c r="P164" i="8"/>
  <c r="P167" i="8"/>
  <c r="P169" i="8"/>
  <c r="P170" i="8"/>
  <c r="P173" i="8"/>
  <c r="P174" i="8"/>
  <c r="P176" i="8"/>
  <c r="P178" i="8"/>
  <c r="P180" i="8"/>
  <c r="P182" i="8"/>
  <c r="P183" i="8"/>
  <c r="P185" i="8"/>
  <c r="P187" i="8"/>
  <c r="P188" i="8"/>
  <c r="P190" i="8"/>
  <c r="P192" i="8"/>
  <c r="P193" i="8"/>
  <c r="P195" i="8"/>
  <c r="P196" i="8"/>
  <c r="P199" i="8"/>
  <c r="P200" i="8"/>
  <c r="P202" i="8"/>
  <c r="P205" i="8"/>
  <c r="P206" i="8"/>
  <c r="P208" i="8"/>
  <c r="P210" i="8"/>
  <c r="P212" i="8"/>
  <c r="P214" i="8"/>
  <c r="P216" i="8"/>
  <c r="P217" i="8"/>
  <c r="P220" i="8"/>
  <c r="P223" i="8"/>
  <c r="P11" i="8"/>
  <c r="AW12" i="8" l="1"/>
  <c r="AW13" i="8"/>
  <c r="AW14" i="8"/>
  <c r="AW15" i="8"/>
  <c r="AW16" i="8"/>
  <c r="AW17" i="8"/>
  <c r="AW18" i="8"/>
  <c r="AW19" i="8"/>
  <c r="AW20" i="8"/>
  <c r="AW21" i="8"/>
  <c r="AW22" i="8"/>
  <c r="AW23" i="8"/>
  <c r="AW24" i="8"/>
  <c r="AW25" i="8"/>
  <c r="AW26" i="8"/>
  <c r="AW27" i="8"/>
  <c r="AW28" i="8"/>
  <c r="AW29" i="8"/>
  <c r="AW30" i="8"/>
  <c r="AW31" i="8"/>
  <c r="AW32" i="8"/>
  <c r="AW33" i="8"/>
  <c r="AW34" i="8"/>
  <c r="AW35" i="8"/>
  <c r="AW36" i="8"/>
  <c r="AW37" i="8"/>
  <c r="AW38" i="8"/>
  <c r="AW39" i="8"/>
  <c r="AW40" i="8"/>
  <c r="AW41" i="8"/>
  <c r="AW42" i="8"/>
  <c r="AW43" i="8"/>
  <c r="AW44" i="8"/>
  <c r="AW45" i="8"/>
  <c r="AW46" i="8"/>
  <c r="AW47" i="8"/>
  <c r="AW48" i="8"/>
  <c r="AW49" i="8"/>
  <c r="AW50" i="8"/>
  <c r="AW51" i="8"/>
  <c r="AW52" i="8"/>
  <c r="AW53" i="8"/>
  <c r="AW54" i="8"/>
  <c r="AW55" i="8"/>
  <c r="AW56" i="8"/>
  <c r="AW57" i="8"/>
  <c r="AW58" i="8"/>
  <c r="AW59" i="8"/>
  <c r="AW60" i="8"/>
  <c r="AW61" i="8"/>
  <c r="AW62" i="8"/>
  <c r="AW63" i="8"/>
  <c r="AW64" i="8"/>
  <c r="AW65" i="8"/>
  <c r="AW66" i="8"/>
  <c r="AW67" i="8"/>
  <c r="AW68" i="8"/>
  <c r="AW69" i="8"/>
  <c r="AW70" i="8"/>
  <c r="AW71" i="8"/>
  <c r="AW72" i="8"/>
  <c r="AW73" i="8"/>
  <c r="AW74" i="8"/>
  <c r="AW75" i="8"/>
  <c r="AW76" i="8"/>
  <c r="AW77" i="8"/>
  <c r="AW78" i="8"/>
  <c r="AW79" i="8"/>
  <c r="AW80" i="8"/>
  <c r="AW81" i="8"/>
  <c r="AW82" i="8"/>
  <c r="AW83" i="8"/>
  <c r="AW84" i="8"/>
  <c r="AW85" i="8"/>
  <c r="AW86" i="8"/>
  <c r="AW87" i="8"/>
  <c r="AW88" i="8"/>
  <c r="AW89" i="8"/>
  <c r="AW90" i="8"/>
  <c r="AW91" i="8"/>
  <c r="AW92" i="8"/>
  <c r="AW93" i="8"/>
  <c r="AW94" i="8"/>
  <c r="AW95" i="8"/>
  <c r="AW96" i="8"/>
  <c r="AW97" i="8"/>
  <c r="AW98" i="8"/>
  <c r="AW99" i="8"/>
  <c r="AW100" i="8"/>
  <c r="AW101" i="8"/>
  <c r="AW102" i="8"/>
  <c r="AW103" i="8"/>
  <c r="AW104" i="8"/>
  <c r="AW105" i="8"/>
  <c r="AW106" i="8"/>
  <c r="AW107" i="8"/>
  <c r="AW108" i="8"/>
  <c r="AW109" i="8"/>
  <c r="AW110" i="8"/>
  <c r="AW111" i="8"/>
  <c r="AW112" i="8"/>
  <c r="AW113" i="8"/>
  <c r="AW114" i="8"/>
  <c r="AW115" i="8"/>
  <c r="AW116" i="8"/>
  <c r="AW117" i="8"/>
  <c r="AW118" i="8"/>
  <c r="AW119" i="8"/>
  <c r="AW120" i="8"/>
  <c r="AW121" i="8"/>
  <c r="AW122" i="8"/>
  <c r="AW123" i="8"/>
  <c r="AW124" i="8"/>
  <c r="AW125" i="8"/>
  <c r="AW126" i="8"/>
  <c r="AW127" i="8"/>
  <c r="AW128" i="8"/>
  <c r="AW129" i="8"/>
  <c r="AW130" i="8"/>
  <c r="AW131" i="8"/>
  <c r="AW132" i="8"/>
  <c r="AW133" i="8"/>
  <c r="AW134" i="8"/>
  <c r="AW135" i="8"/>
  <c r="AW136" i="8"/>
  <c r="AW137" i="8"/>
  <c r="AW138" i="8"/>
  <c r="AW139" i="8"/>
  <c r="AW140" i="8"/>
  <c r="AW141" i="8"/>
  <c r="AW142" i="8"/>
  <c r="AW143" i="8"/>
  <c r="AW144" i="8"/>
  <c r="AW145" i="8"/>
  <c r="AW146" i="8"/>
  <c r="AW147" i="8"/>
  <c r="AW148" i="8"/>
  <c r="AW149" i="8"/>
  <c r="AW150" i="8"/>
  <c r="AW151" i="8"/>
  <c r="AW152" i="8"/>
  <c r="AW153" i="8"/>
  <c r="AW154" i="8"/>
  <c r="AW155" i="8"/>
  <c r="AW156" i="8"/>
  <c r="AW157" i="8"/>
  <c r="AW158" i="8"/>
  <c r="AW159" i="8"/>
  <c r="AW160" i="8"/>
  <c r="AW161" i="8"/>
  <c r="AW162" i="8"/>
  <c r="AW163" i="8"/>
  <c r="AW164" i="8"/>
  <c r="AW165" i="8"/>
  <c r="AW166" i="8"/>
  <c r="AW167" i="8"/>
  <c r="AW168" i="8"/>
  <c r="AW169" i="8"/>
  <c r="AW170" i="8"/>
  <c r="AW171" i="8"/>
  <c r="AW172" i="8"/>
  <c r="AW173" i="8"/>
  <c r="AW174" i="8"/>
  <c r="AW175" i="8"/>
  <c r="AW176" i="8"/>
  <c r="AW177" i="8"/>
  <c r="AW178" i="8"/>
  <c r="AW179" i="8"/>
  <c r="AW180" i="8"/>
  <c r="AW181" i="8"/>
  <c r="AW182" i="8"/>
  <c r="AW183" i="8"/>
  <c r="AW184" i="8"/>
  <c r="AW185" i="8"/>
  <c r="AW186" i="8"/>
  <c r="AW187" i="8"/>
  <c r="AW188" i="8"/>
  <c r="AW189" i="8"/>
  <c r="AW190" i="8"/>
  <c r="AW191" i="8"/>
  <c r="AW192" i="8"/>
  <c r="AW193" i="8"/>
  <c r="AW194" i="8"/>
  <c r="AW195" i="8"/>
  <c r="AW196" i="8"/>
  <c r="AW197" i="8"/>
  <c r="AW198" i="8"/>
  <c r="AW199" i="8"/>
  <c r="AW200" i="8"/>
  <c r="AW201" i="8"/>
  <c r="AW202" i="8"/>
  <c r="AW203" i="8"/>
  <c r="AW204" i="8"/>
  <c r="AW205" i="8"/>
  <c r="AW206" i="8"/>
  <c r="AW207" i="8"/>
  <c r="AW208" i="8"/>
  <c r="AW209" i="8"/>
  <c r="AW210" i="8"/>
  <c r="AW211" i="8"/>
  <c r="AW212" i="8"/>
  <c r="AW213" i="8"/>
  <c r="AW214" i="8"/>
  <c r="AW215" i="8"/>
  <c r="AW216" i="8"/>
  <c r="AW217" i="8"/>
  <c r="AW218" i="8"/>
  <c r="AW219" i="8"/>
  <c r="AW220" i="8"/>
  <c r="AW221" i="8"/>
  <c r="AW222" i="8"/>
  <c r="AW223" i="8"/>
  <c r="AW224" i="8"/>
  <c r="AW225" i="8"/>
  <c r="AW11" i="8"/>
  <c r="AV12" i="8"/>
  <c r="AZ12" i="8" s="1"/>
  <c r="AV13" i="8"/>
  <c r="AZ13" i="8" s="1"/>
  <c r="AV14" i="8"/>
  <c r="AZ14" i="8" s="1"/>
  <c r="AV15" i="8"/>
  <c r="AZ15" i="8" s="1"/>
  <c r="AV16" i="8"/>
  <c r="AZ16" i="8" s="1"/>
  <c r="AV17" i="8"/>
  <c r="AZ17" i="8" s="1"/>
  <c r="AV18" i="8"/>
  <c r="AZ18" i="8" s="1"/>
  <c r="AV19" i="8"/>
  <c r="AZ19" i="8" s="1"/>
  <c r="AV20" i="8"/>
  <c r="AZ20" i="8" s="1"/>
  <c r="AV21" i="8"/>
  <c r="AZ21" i="8" s="1"/>
  <c r="AV22" i="8"/>
  <c r="AZ22" i="8" s="1"/>
  <c r="AV23" i="8"/>
  <c r="AZ23" i="8" s="1"/>
  <c r="AV24" i="8"/>
  <c r="AZ24" i="8" s="1"/>
  <c r="AV25" i="8"/>
  <c r="AZ25" i="8" s="1"/>
  <c r="AV26" i="8"/>
  <c r="AZ26" i="8" s="1"/>
  <c r="AV27" i="8"/>
  <c r="AZ27" i="8" s="1"/>
  <c r="AV28" i="8"/>
  <c r="AZ28" i="8" s="1"/>
  <c r="AV29" i="8"/>
  <c r="AZ29" i="8" s="1"/>
  <c r="AV30" i="8"/>
  <c r="AZ30" i="8" s="1"/>
  <c r="AV31" i="8"/>
  <c r="AZ31" i="8" s="1"/>
  <c r="AV32" i="8"/>
  <c r="AZ32" i="8" s="1"/>
  <c r="AV33" i="8"/>
  <c r="AZ33" i="8" s="1"/>
  <c r="AV34" i="8"/>
  <c r="AZ34" i="8" s="1"/>
  <c r="AV35" i="8"/>
  <c r="AZ35" i="8" s="1"/>
  <c r="AV36" i="8"/>
  <c r="AZ36" i="8" s="1"/>
  <c r="AV37" i="8"/>
  <c r="AZ37" i="8" s="1"/>
  <c r="AV38" i="8"/>
  <c r="AZ38" i="8" s="1"/>
  <c r="AV39" i="8"/>
  <c r="AZ39" i="8" s="1"/>
  <c r="AV40" i="8"/>
  <c r="AZ40" i="8" s="1"/>
  <c r="AV41" i="8"/>
  <c r="AZ41" i="8" s="1"/>
  <c r="AV42" i="8"/>
  <c r="AZ42" i="8" s="1"/>
  <c r="AV43" i="8"/>
  <c r="AZ43" i="8" s="1"/>
  <c r="AV44" i="8"/>
  <c r="AZ44" i="8" s="1"/>
  <c r="AV45" i="8"/>
  <c r="AZ45" i="8" s="1"/>
  <c r="AV46" i="8"/>
  <c r="AZ46" i="8" s="1"/>
  <c r="AV47" i="8"/>
  <c r="AZ47" i="8" s="1"/>
  <c r="AV48" i="8"/>
  <c r="AZ48" i="8" s="1"/>
  <c r="AV49" i="8"/>
  <c r="AZ49" i="8" s="1"/>
  <c r="AV50" i="8"/>
  <c r="AZ50" i="8" s="1"/>
  <c r="AV51" i="8"/>
  <c r="AZ51" i="8" s="1"/>
  <c r="AV52" i="8"/>
  <c r="AZ52" i="8" s="1"/>
  <c r="AV53" i="8"/>
  <c r="AZ53" i="8" s="1"/>
  <c r="AV54" i="8"/>
  <c r="AZ54" i="8" s="1"/>
  <c r="AV55" i="8"/>
  <c r="AZ55" i="8" s="1"/>
  <c r="AV56" i="8"/>
  <c r="AZ56" i="8" s="1"/>
  <c r="AV57" i="8"/>
  <c r="AZ57" i="8" s="1"/>
  <c r="AV58" i="8"/>
  <c r="AZ58" i="8" s="1"/>
  <c r="AV59" i="8"/>
  <c r="AZ59" i="8" s="1"/>
  <c r="AV60" i="8"/>
  <c r="AZ60" i="8" s="1"/>
  <c r="AV61" i="8"/>
  <c r="AZ61" i="8" s="1"/>
  <c r="AV62" i="8"/>
  <c r="AZ62" i="8" s="1"/>
  <c r="AV63" i="8"/>
  <c r="AZ63" i="8" s="1"/>
  <c r="AV64" i="8"/>
  <c r="AZ64" i="8" s="1"/>
  <c r="AV65" i="8"/>
  <c r="AZ65" i="8" s="1"/>
  <c r="AV66" i="8"/>
  <c r="AZ66" i="8" s="1"/>
  <c r="AV67" i="8"/>
  <c r="AZ67" i="8" s="1"/>
  <c r="AV68" i="8"/>
  <c r="AZ68" i="8" s="1"/>
  <c r="AV69" i="8"/>
  <c r="AZ69" i="8" s="1"/>
  <c r="AV70" i="8"/>
  <c r="AZ70" i="8" s="1"/>
  <c r="AV71" i="8"/>
  <c r="AZ71" i="8" s="1"/>
  <c r="AV72" i="8"/>
  <c r="AZ72" i="8" s="1"/>
  <c r="AV73" i="8"/>
  <c r="AZ73" i="8" s="1"/>
  <c r="AV74" i="8"/>
  <c r="AZ74" i="8" s="1"/>
  <c r="AV75" i="8"/>
  <c r="AZ75" i="8" s="1"/>
  <c r="AV76" i="8"/>
  <c r="AZ76" i="8" s="1"/>
  <c r="AV77" i="8"/>
  <c r="AZ77" i="8" s="1"/>
  <c r="AV78" i="8"/>
  <c r="AZ78" i="8" s="1"/>
  <c r="AV79" i="8"/>
  <c r="AZ79" i="8" s="1"/>
  <c r="AV80" i="8"/>
  <c r="AZ80" i="8" s="1"/>
  <c r="AV81" i="8"/>
  <c r="AZ81" i="8" s="1"/>
  <c r="AV82" i="8"/>
  <c r="AZ82" i="8" s="1"/>
  <c r="AV83" i="8"/>
  <c r="AZ83" i="8" s="1"/>
  <c r="AV84" i="8"/>
  <c r="AZ84" i="8" s="1"/>
  <c r="AV85" i="8"/>
  <c r="AZ85" i="8" s="1"/>
  <c r="AV86" i="8"/>
  <c r="AZ86" i="8" s="1"/>
  <c r="AV87" i="8"/>
  <c r="AZ87" i="8" s="1"/>
  <c r="AV88" i="8"/>
  <c r="AZ88" i="8" s="1"/>
  <c r="AV89" i="8"/>
  <c r="AZ89" i="8" s="1"/>
  <c r="AV90" i="8"/>
  <c r="AZ90" i="8" s="1"/>
  <c r="AV91" i="8"/>
  <c r="AZ91" i="8" s="1"/>
  <c r="AV92" i="8"/>
  <c r="AZ92" i="8" s="1"/>
  <c r="AV93" i="8"/>
  <c r="AZ93" i="8" s="1"/>
  <c r="AV94" i="8"/>
  <c r="AZ94" i="8" s="1"/>
  <c r="AV95" i="8"/>
  <c r="AZ95" i="8" s="1"/>
  <c r="AV96" i="8"/>
  <c r="AZ96" i="8" s="1"/>
  <c r="AV97" i="8"/>
  <c r="AZ97" i="8" s="1"/>
  <c r="AV98" i="8"/>
  <c r="AZ98" i="8" s="1"/>
  <c r="AV99" i="8"/>
  <c r="AZ99" i="8" s="1"/>
  <c r="AV100" i="8"/>
  <c r="AZ100" i="8" s="1"/>
  <c r="AV101" i="8"/>
  <c r="AZ101" i="8" s="1"/>
  <c r="AV102" i="8"/>
  <c r="AZ102" i="8" s="1"/>
  <c r="AV103" i="8"/>
  <c r="AZ103" i="8" s="1"/>
  <c r="AV104" i="8"/>
  <c r="AZ104" i="8" s="1"/>
  <c r="AV105" i="8"/>
  <c r="AZ105" i="8" s="1"/>
  <c r="AV106" i="8"/>
  <c r="AZ106" i="8" s="1"/>
  <c r="AV107" i="8"/>
  <c r="AZ107" i="8" s="1"/>
  <c r="AV108" i="8"/>
  <c r="AZ108" i="8" s="1"/>
  <c r="AV109" i="8"/>
  <c r="AZ109" i="8" s="1"/>
  <c r="AV110" i="8"/>
  <c r="AZ110" i="8" s="1"/>
  <c r="AV111" i="8"/>
  <c r="AZ111" i="8" s="1"/>
  <c r="AV112" i="8"/>
  <c r="AZ112" i="8" s="1"/>
  <c r="AV113" i="8"/>
  <c r="AZ113" i="8" s="1"/>
  <c r="AV114" i="8"/>
  <c r="AZ114" i="8" s="1"/>
  <c r="AV115" i="8"/>
  <c r="AZ115" i="8" s="1"/>
  <c r="AV116" i="8"/>
  <c r="AZ116" i="8" s="1"/>
  <c r="AV117" i="8"/>
  <c r="AZ117" i="8" s="1"/>
  <c r="AV118" i="8"/>
  <c r="AZ118" i="8" s="1"/>
  <c r="AV119" i="8"/>
  <c r="AZ119" i="8" s="1"/>
  <c r="AV120" i="8"/>
  <c r="AZ120" i="8" s="1"/>
  <c r="AV121" i="8"/>
  <c r="AZ121" i="8" s="1"/>
  <c r="AV122" i="8"/>
  <c r="AZ122" i="8" s="1"/>
  <c r="AV123" i="8"/>
  <c r="AZ123" i="8" s="1"/>
  <c r="AV124" i="8"/>
  <c r="AZ124" i="8" s="1"/>
  <c r="AV125" i="8"/>
  <c r="AZ125" i="8" s="1"/>
  <c r="AV126" i="8"/>
  <c r="AZ126" i="8" s="1"/>
  <c r="AV127" i="8"/>
  <c r="AZ127" i="8" s="1"/>
  <c r="AV128" i="8"/>
  <c r="AZ128" i="8" s="1"/>
  <c r="AV129" i="8"/>
  <c r="AZ129" i="8" s="1"/>
  <c r="AV130" i="8"/>
  <c r="AZ130" i="8" s="1"/>
  <c r="AV131" i="8"/>
  <c r="AZ131" i="8" s="1"/>
  <c r="AV132" i="8"/>
  <c r="AZ132" i="8" s="1"/>
  <c r="AV133" i="8"/>
  <c r="AZ133" i="8" s="1"/>
  <c r="AV134" i="8"/>
  <c r="AZ134" i="8" s="1"/>
  <c r="AV135" i="8"/>
  <c r="AZ135" i="8" s="1"/>
  <c r="AV136" i="8"/>
  <c r="AZ136" i="8" s="1"/>
  <c r="AV137" i="8"/>
  <c r="AZ137" i="8" s="1"/>
  <c r="AV138" i="8"/>
  <c r="AZ138" i="8" s="1"/>
  <c r="AV139" i="8"/>
  <c r="AZ139" i="8" s="1"/>
  <c r="AV140" i="8"/>
  <c r="AZ140" i="8" s="1"/>
  <c r="AV141" i="8"/>
  <c r="AZ141" i="8" s="1"/>
  <c r="AV142" i="8"/>
  <c r="AZ142" i="8" s="1"/>
  <c r="AV143" i="8"/>
  <c r="AZ143" i="8" s="1"/>
  <c r="AV144" i="8"/>
  <c r="AZ144" i="8" s="1"/>
  <c r="AV145" i="8"/>
  <c r="AZ145" i="8" s="1"/>
  <c r="AV146" i="8"/>
  <c r="AZ146" i="8" s="1"/>
  <c r="AV147" i="8"/>
  <c r="AZ147" i="8" s="1"/>
  <c r="AV148" i="8"/>
  <c r="AZ148" i="8" s="1"/>
  <c r="AV149" i="8"/>
  <c r="AZ149" i="8" s="1"/>
  <c r="AV150" i="8"/>
  <c r="AZ150" i="8" s="1"/>
  <c r="AV151" i="8"/>
  <c r="AZ151" i="8" s="1"/>
  <c r="AV152" i="8"/>
  <c r="AZ152" i="8" s="1"/>
  <c r="AV153" i="8"/>
  <c r="AZ153" i="8" s="1"/>
  <c r="AV154" i="8"/>
  <c r="AZ154" i="8" s="1"/>
  <c r="AV155" i="8"/>
  <c r="AZ155" i="8" s="1"/>
  <c r="AV156" i="8"/>
  <c r="AZ156" i="8" s="1"/>
  <c r="AV157" i="8"/>
  <c r="AZ157" i="8" s="1"/>
  <c r="AV158" i="8"/>
  <c r="AZ158" i="8" s="1"/>
  <c r="AV159" i="8"/>
  <c r="AZ159" i="8" s="1"/>
  <c r="AV160" i="8"/>
  <c r="AZ160" i="8" s="1"/>
  <c r="AV161" i="8"/>
  <c r="AZ161" i="8" s="1"/>
  <c r="AV162" i="8"/>
  <c r="AZ162" i="8" s="1"/>
  <c r="AV163" i="8"/>
  <c r="AZ163" i="8" s="1"/>
  <c r="AV164" i="8"/>
  <c r="AZ164" i="8" s="1"/>
  <c r="AV165" i="8"/>
  <c r="AZ165" i="8" s="1"/>
  <c r="AV166" i="8"/>
  <c r="AZ166" i="8" s="1"/>
  <c r="AV167" i="8"/>
  <c r="AZ167" i="8" s="1"/>
  <c r="AV168" i="8"/>
  <c r="AZ168" i="8" s="1"/>
  <c r="AV169" i="8"/>
  <c r="AZ169" i="8" s="1"/>
  <c r="AV170" i="8"/>
  <c r="AZ170" i="8" s="1"/>
  <c r="AV171" i="8"/>
  <c r="AZ171" i="8" s="1"/>
  <c r="AV172" i="8"/>
  <c r="AZ172" i="8" s="1"/>
  <c r="AV173" i="8"/>
  <c r="AZ173" i="8" s="1"/>
  <c r="AV174" i="8"/>
  <c r="AZ174" i="8" s="1"/>
  <c r="AV175" i="8"/>
  <c r="AZ175" i="8" s="1"/>
  <c r="AV176" i="8"/>
  <c r="AZ176" i="8" s="1"/>
  <c r="AV177" i="8"/>
  <c r="AZ177" i="8" s="1"/>
  <c r="AV178" i="8"/>
  <c r="AZ178" i="8" s="1"/>
  <c r="AV179" i="8"/>
  <c r="AZ179" i="8" s="1"/>
  <c r="AV180" i="8"/>
  <c r="AZ180" i="8" s="1"/>
  <c r="AV181" i="8"/>
  <c r="AZ181" i="8" s="1"/>
  <c r="AV182" i="8"/>
  <c r="AZ182" i="8" s="1"/>
  <c r="AV183" i="8"/>
  <c r="AZ183" i="8" s="1"/>
  <c r="AV184" i="8"/>
  <c r="AZ184" i="8" s="1"/>
  <c r="AV185" i="8"/>
  <c r="AZ185" i="8" s="1"/>
  <c r="AV186" i="8"/>
  <c r="AZ186" i="8" s="1"/>
  <c r="AV187" i="8"/>
  <c r="AZ187" i="8" s="1"/>
  <c r="AV188" i="8"/>
  <c r="AZ188" i="8" s="1"/>
  <c r="AV189" i="8"/>
  <c r="AZ189" i="8" s="1"/>
  <c r="AV190" i="8"/>
  <c r="AZ190" i="8" s="1"/>
  <c r="AV191" i="8"/>
  <c r="AZ191" i="8" s="1"/>
  <c r="AV192" i="8"/>
  <c r="AZ192" i="8" s="1"/>
  <c r="AV193" i="8"/>
  <c r="AZ193" i="8" s="1"/>
  <c r="AV194" i="8"/>
  <c r="AZ194" i="8" s="1"/>
  <c r="AV195" i="8"/>
  <c r="AZ195" i="8" s="1"/>
  <c r="AV196" i="8"/>
  <c r="AZ196" i="8" s="1"/>
  <c r="AV197" i="8"/>
  <c r="AZ197" i="8" s="1"/>
  <c r="AV198" i="8"/>
  <c r="AZ198" i="8" s="1"/>
  <c r="AV199" i="8"/>
  <c r="AZ199" i="8" s="1"/>
  <c r="AV200" i="8"/>
  <c r="AZ200" i="8" s="1"/>
  <c r="AV201" i="8"/>
  <c r="AZ201" i="8" s="1"/>
  <c r="AV202" i="8"/>
  <c r="AZ202" i="8" s="1"/>
  <c r="AV203" i="8"/>
  <c r="AZ203" i="8" s="1"/>
  <c r="AV204" i="8"/>
  <c r="AZ204" i="8" s="1"/>
  <c r="AV205" i="8"/>
  <c r="AZ205" i="8" s="1"/>
  <c r="AV206" i="8"/>
  <c r="AZ206" i="8" s="1"/>
  <c r="AV207" i="8"/>
  <c r="AZ207" i="8" s="1"/>
  <c r="AV208" i="8"/>
  <c r="AZ208" i="8" s="1"/>
  <c r="AV209" i="8"/>
  <c r="AZ209" i="8" s="1"/>
  <c r="AV210" i="8"/>
  <c r="AZ210" i="8" s="1"/>
  <c r="AV211" i="8"/>
  <c r="AZ211" i="8" s="1"/>
  <c r="AV212" i="8"/>
  <c r="AZ212" i="8" s="1"/>
  <c r="AV213" i="8"/>
  <c r="AZ213" i="8" s="1"/>
  <c r="AV214" i="8"/>
  <c r="AZ214" i="8" s="1"/>
  <c r="AV215" i="8"/>
  <c r="AZ215" i="8" s="1"/>
  <c r="AV216" i="8"/>
  <c r="AZ216" i="8" s="1"/>
  <c r="AV217" i="8"/>
  <c r="AZ217" i="8" s="1"/>
  <c r="AV218" i="8"/>
  <c r="AZ218" i="8" s="1"/>
  <c r="AV219" i="8"/>
  <c r="AZ219" i="8" s="1"/>
  <c r="AV220" i="8"/>
  <c r="AZ220" i="8" s="1"/>
  <c r="AV221" i="8"/>
  <c r="AZ221" i="8" s="1"/>
  <c r="AV222" i="8"/>
  <c r="AZ222" i="8" s="1"/>
  <c r="AV223" i="8"/>
  <c r="AZ223" i="8" s="1"/>
  <c r="AV224" i="8"/>
  <c r="AZ224" i="8" s="1"/>
  <c r="AV225" i="8"/>
  <c r="AZ225" i="8" s="1"/>
  <c r="AV11" i="8"/>
  <c r="AZ11" i="8" s="1"/>
  <c r="N13" i="8"/>
  <c r="N22" i="8"/>
  <c r="N24" i="8"/>
  <c r="N26" i="8"/>
  <c r="N28" i="8"/>
  <c r="N30" i="8"/>
  <c r="N32" i="8"/>
  <c r="N34" i="8"/>
  <c r="N36" i="8"/>
  <c r="N38" i="8"/>
  <c r="N40" i="8"/>
  <c r="N44" i="8"/>
  <c r="N46" i="8"/>
  <c r="N48" i="8"/>
  <c r="N50" i="8"/>
  <c r="N52" i="8"/>
  <c r="N54" i="8"/>
  <c r="N56" i="8"/>
  <c r="N58" i="8"/>
  <c r="N61" i="8"/>
  <c r="N63" i="8"/>
  <c r="N65" i="8"/>
  <c r="N67" i="8"/>
  <c r="N69" i="8"/>
  <c r="N71" i="8"/>
  <c r="N73" i="8"/>
  <c r="N75" i="8"/>
  <c r="N77" i="8"/>
  <c r="N80" i="8"/>
  <c r="N82" i="8"/>
  <c r="N84" i="8"/>
  <c r="N86" i="8"/>
  <c r="N88" i="8"/>
  <c r="N90" i="8"/>
  <c r="N92" i="8"/>
  <c r="N94" i="8"/>
  <c r="N95" i="8"/>
  <c r="N97" i="8"/>
  <c r="N99" i="8"/>
  <c r="N101" i="8"/>
  <c r="N102" i="8"/>
  <c r="N104" i="8"/>
  <c r="N106" i="8"/>
  <c r="N108" i="8"/>
  <c r="N110" i="8"/>
  <c r="N112" i="8"/>
  <c r="N114" i="8"/>
  <c r="N116" i="8"/>
  <c r="N118" i="8"/>
  <c r="N120" i="8"/>
  <c r="N122" i="8"/>
  <c r="N125" i="8"/>
  <c r="N128" i="8"/>
  <c r="N130" i="8"/>
  <c r="N132" i="8"/>
  <c r="N134" i="8"/>
  <c r="N135" i="8"/>
  <c r="N138" i="8"/>
  <c r="N140" i="8"/>
  <c r="N145" i="8"/>
  <c r="N147" i="8"/>
  <c r="N150" i="8"/>
  <c r="N152" i="8"/>
  <c r="N155" i="8"/>
  <c r="N157" i="8"/>
  <c r="N160" i="8"/>
  <c r="N162" i="8"/>
  <c r="N164" i="8"/>
  <c r="N167" i="8"/>
  <c r="N169" i="8"/>
  <c r="N170" i="8"/>
  <c r="N173" i="8"/>
  <c r="N174" i="8"/>
  <c r="N176" i="8"/>
  <c r="N178" i="8"/>
  <c r="N180" i="8"/>
  <c r="N182" i="8"/>
  <c r="N183" i="8"/>
  <c r="N185" i="8"/>
  <c r="N187" i="8"/>
  <c r="N188" i="8"/>
  <c r="N190" i="8"/>
  <c r="N192" i="8"/>
  <c r="N193" i="8"/>
  <c r="N195" i="8"/>
  <c r="N196" i="8"/>
  <c r="N199" i="8"/>
  <c r="N200" i="8"/>
  <c r="N202" i="8"/>
  <c r="N205" i="8"/>
  <c r="N206" i="8"/>
  <c r="N208" i="8"/>
  <c r="N210" i="8"/>
  <c r="N212" i="8"/>
  <c r="N214" i="8"/>
  <c r="N216" i="8"/>
  <c r="N217" i="8"/>
  <c r="N220" i="8"/>
  <c r="N223" i="8"/>
  <c r="N11" i="8"/>
  <c r="AU13" i="8" l="1"/>
  <c r="AU22" i="8"/>
  <c r="AU24" i="8"/>
  <c r="AU26" i="8"/>
  <c r="AU28" i="8"/>
  <c r="AU30" i="8"/>
  <c r="AU32" i="8"/>
  <c r="AU34" i="8"/>
  <c r="AU36" i="8"/>
  <c r="AU38" i="8"/>
  <c r="AU40" i="8"/>
  <c r="AU42" i="8"/>
  <c r="AU44" i="8"/>
  <c r="AU46" i="8"/>
  <c r="AU48" i="8"/>
  <c r="AU50" i="8"/>
  <c r="AU52" i="8"/>
  <c r="AU54" i="8"/>
  <c r="AU56" i="8"/>
  <c r="AU58" i="8"/>
  <c r="AU59" i="8"/>
  <c r="AU61" i="8"/>
  <c r="AU63" i="8"/>
  <c r="AU65" i="8"/>
  <c r="AU67" i="8"/>
  <c r="AU69" i="8"/>
  <c r="AU71" i="8"/>
  <c r="AU73" i="8"/>
  <c r="AU75" i="8"/>
  <c r="AU77" i="8"/>
  <c r="AU80" i="8"/>
  <c r="AU82" i="8"/>
  <c r="AU84" i="8"/>
  <c r="AU86" i="8"/>
  <c r="AU88" i="8"/>
  <c r="AU90" i="8"/>
  <c r="AU92" i="8"/>
  <c r="AU94" i="8"/>
  <c r="AU95" i="8"/>
  <c r="AU97" i="8"/>
  <c r="AU99" i="8"/>
  <c r="AU101" i="8"/>
  <c r="AU102" i="8"/>
  <c r="AU104" i="8"/>
  <c r="AU106" i="8"/>
  <c r="AU108" i="8"/>
  <c r="AU110" i="8"/>
  <c r="AU112" i="8"/>
  <c r="AU114" i="8"/>
  <c r="AU116" i="8"/>
  <c r="AU118" i="8"/>
  <c r="AU120" i="8"/>
  <c r="AU122" i="8"/>
  <c r="AU124" i="8"/>
  <c r="AU125" i="8"/>
  <c r="AU128" i="8"/>
  <c r="AU130" i="8"/>
  <c r="AU132" i="8"/>
  <c r="AU134" i="8"/>
  <c r="AU135" i="8"/>
  <c r="AU138" i="8"/>
  <c r="AU140" i="8"/>
  <c r="AU141" i="8"/>
  <c r="AU145" i="8"/>
  <c r="AU147" i="8"/>
  <c r="AU148" i="8"/>
  <c r="AU150" i="8"/>
  <c r="AU152" i="8"/>
  <c r="AU153" i="8"/>
  <c r="AU155" i="8"/>
  <c r="AU157" i="8"/>
  <c r="AU158" i="8"/>
  <c r="AU160" i="8"/>
  <c r="AU162" i="8"/>
  <c r="AU164" i="8"/>
  <c r="AU167" i="8"/>
  <c r="AU169" i="8"/>
  <c r="AU170" i="8"/>
  <c r="AU173" i="8"/>
  <c r="AU174" i="8"/>
  <c r="AU176" i="8"/>
  <c r="AU178" i="8"/>
  <c r="AU180" i="8"/>
  <c r="AU182" i="8"/>
  <c r="AU183" i="8"/>
  <c r="AU185" i="8"/>
  <c r="AU187" i="8"/>
  <c r="AU188" i="8"/>
  <c r="AU190" i="8"/>
  <c r="AU192" i="8"/>
  <c r="AU193" i="8"/>
  <c r="AU195" i="8"/>
  <c r="AU196" i="8"/>
  <c r="AU199" i="8"/>
  <c r="AU200" i="8"/>
  <c r="AU202" i="8"/>
  <c r="AU205" i="8"/>
  <c r="AU206" i="8"/>
  <c r="AU208" i="8"/>
  <c r="AU210" i="8"/>
  <c r="AU212" i="8"/>
  <c r="AU214" i="8"/>
  <c r="AU216" i="8"/>
  <c r="AU217" i="8"/>
  <c r="AU218" i="8"/>
  <c r="AU220" i="8"/>
  <c r="AU221" i="8"/>
  <c r="AU223" i="8"/>
  <c r="AU224" i="8"/>
  <c r="AU11" i="8"/>
  <c r="AO13" i="8"/>
  <c r="AO22" i="8"/>
  <c r="AO23" i="8"/>
  <c r="AO24" i="8"/>
  <c r="AO25" i="8"/>
  <c r="AO26" i="8"/>
  <c r="AO27" i="8"/>
  <c r="AO28" i="8"/>
  <c r="AO30" i="8"/>
  <c r="AO32" i="8"/>
  <c r="AO33" i="8"/>
  <c r="AO34" i="8"/>
  <c r="AO36" i="8"/>
  <c r="AO38" i="8"/>
  <c r="AO40" i="8"/>
  <c r="AO42" i="8"/>
  <c r="AO44" i="8"/>
  <c r="AO46" i="8"/>
  <c r="AO48" i="8"/>
  <c r="AO50" i="8"/>
  <c r="AO52" i="8"/>
  <c r="AO53" i="8"/>
  <c r="AO54" i="8"/>
  <c r="AO55" i="8"/>
  <c r="AO56" i="8"/>
  <c r="AO57" i="8"/>
  <c r="AO58" i="8"/>
  <c r="AO59" i="8"/>
  <c r="AO60" i="8"/>
  <c r="AO61" i="8"/>
  <c r="AO62" i="8"/>
  <c r="AO63" i="8"/>
  <c r="AO64" i="8"/>
  <c r="AO65" i="8"/>
  <c r="AO66" i="8"/>
  <c r="AO67" i="8"/>
  <c r="AO68" i="8"/>
  <c r="AO69" i="8"/>
  <c r="AO70" i="8"/>
  <c r="AO71" i="8"/>
  <c r="AO72" i="8"/>
  <c r="AO73" i="8"/>
  <c r="AO74" i="8"/>
  <c r="AO75" i="8"/>
  <c r="AO77" i="8"/>
  <c r="AO80" i="8"/>
  <c r="AO82" i="8"/>
  <c r="AO84" i="8"/>
  <c r="AO86" i="8"/>
  <c r="AO88" i="8"/>
  <c r="AO90" i="8"/>
  <c r="AO92" i="8"/>
  <c r="AO94" i="8"/>
  <c r="AO95" i="8"/>
  <c r="AO97" i="8"/>
  <c r="AO99" i="8"/>
  <c r="AO101" i="8"/>
  <c r="AO102" i="8"/>
  <c r="AO103" i="8"/>
  <c r="AO104" i="8"/>
  <c r="AO106" i="8"/>
  <c r="AO108" i="8"/>
  <c r="AO109" i="8"/>
  <c r="AO110" i="8"/>
  <c r="AO111" i="8"/>
  <c r="AO112" i="8"/>
  <c r="AO113" i="8"/>
  <c r="AO114" i="8"/>
  <c r="AO115" i="8"/>
  <c r="AO116" i="8"/>
  <c r="AO117" i="8"/>
  <c r="AO118" i="8"/>
  <c r="AO119" i="8"/>
  <c r="AO120" i="8"/>
  <c r="AO121" i="8"/>
  <c r="AO122" i="8"/>
  <c r="AO124" i="8"/>
  <c r="AO125" i="8"/>
  <c r="AO128" i="8"/>
  <c r="AO130" i="8"/>
  <c r="AO132" i="8"/>
  <c r="AO133" i="8"/>
  <c r="AO134" i="8"/>
  <c r="AO135" i="8"/>
  <c r="AO138" i="8"/>
  <c r="AO140" i="8"/>
  <c r="AO141" i="8"/>
  <c r="AO145" i="8"/>
  <c r="AO147" i="8"/>
  <c r="AO148" i="8"/>
  <c r="AO150" i="8"/>
  <c r="AO152" i="8"/>
  <c r="AO153" i="8"/>
  <c r="AO155" i="8"/>
  <c r="AO157" i="8"/>
  <c r="AO158" i="8"/>
  <c r="AO160" i="8"/>
  <c r="AO162" i="8"/>
  <c r="AO164" i="8"/>
  <c r="AO167" i="8"/>
  <c r="AO169" i="8"/>
  <c r="AO170" i="8"/>
  <c r="AO173" i="8"/>
  <c r="AO174" i="8"/>
  <c r="AO176" i="8"/>
  <c r="AO178" i="8"/>
  <c r="AO180" i="8"/>
  <c r="AO182" i="8"/>
  <c r="AO183" i="8"/>
  <c r="AO185" i="8"/>
  <c r="AO187" i="8"/>
  <c r="AO188" i="8"/>
  <c r="AO190" i="8"/>
  <c r="AO192" i="8"/>
  <c r="AO193" i="8"/>
  <c r="AO195" i="8"/>
  <c r="AO196" i="8"/>
  <c r="AO199" i="8"/>
  <c r="AO200" i="8"/>
  <c r="AO202" i="8"/>
  <c r="AO205" i="8"/>
  <c r="AO206" i="8"/>
  <c r="AO208" i="8"/>
  <c r="AO210" i="8"/>
  <c r="AO212" i="8"/>
  <c r="AO214" i="8"/>
  <c r="AO216" i="8"/>
  <c r="AO217" i="8"/>
  <c r="AO218" i="8"/>
  <c r="AO220" i="8"/>
  <c r="AO221" i="8"/>
  <c r="AO223" i="8"/>
  <c r="AO224" i="8"/>
  <c r="AO11" i="8"/>
  <c r="AI13" i="8"/>
  <c r="AI22" i="8"/>
  <c r="AI24" i="8"/>
  <c r="AI26" i="8"/>
  <c r="AI28" i="8"/>
  <c r="AI30" i="8"/>
  <c r="AI32" i="8"/>
  <c r="AI34" i="8"/>
  <c r="AI36" i="8"/>
  <c r="AI38" i="8"/>
  <c r="AI40" i="8"/>
  <c r="AI42" i="8"/>
  <c r="AI44" i="8"/>
  <c r="AI46" i="8"/>
  <c r="AI48" i="8"/>
  <c r="AI50" i="8"/>
  <c r="AI52" i="8"/>
  <c r="AI54" i="8"/>
  <c r="AI56" i="8"/>
  <c r="AI58" i="8"/>
  <c r="AI59" i="8"/>
  <c r="AI61" i="8"/>
  <c r="AI63" i="8"/>
  <c r="AI65" i="8"/>
  <c r="AI67" i="8"/>
  <c r="AI69" i="8"/>
  <c r="AI71" i="8"/>
  <c r="AI73" i="8"/>
  <c r="AI75" i="8"/>
  <c r="AI77" i="8"/>
  <c r="AI80" i="8"/>
  <c r="AI82" i="8"/>
  <c r="AI84" i="8"/>
  <c r="AI86" i="8"/>
  <c r="AI88" i="8"/>
  <c r="AI90" i="8"/>
  <c r="AI92" i="8"/>
  <c r="AI94" i="8"/>
  <c r="AI95" i="8"/>
  <c r="AI97" i="8"/>
  <c r="AI99" i="8"/>
  <c r="AI101" i="8"/>
  <c r="AI102" i="8"/>
  <c r="AI104" i="8"/>
  <c r="AI106" i="8"/>
  <c r="AI108" i="8"/>
  <c r="AI110" i="8"/>
  <c r="AI112" i="8"/>
  <c r="AI114" i="8"/>
  <c r="AI116" i="8"/>
  <c r="AI118" i="8"/>
  <c r="AI120" i="8"/>
  <c r="AI122" i="8"/>
  <c r="AI124" i="8"/>
  <c r="AI125" i="8"/>
  <c r="AI128" i="8"/>
  <c r="AI130" i="8"/>
  <c r="AI132" i="8"/>
  <c r="AI134" i="8"/>
  <c r="AI135" i="8"/>
  <c r="AI138" i="8"/>
  <c r="AI140" i="8"/>
  <c r="AI141" i="8"/>
  <c r="AI145" i="8"/>
  <c r="AI147" i="8"/>
  <c r="AI148" i="8"/>
  <c r="AI150" i="8"/>
  <c r="AI152" i="8"/>
  <c r="AI153" i="8"/>
  <c r="AI155" i="8"/>
  <c r="AI157" i="8"/>
  <c r="AI158" i="8"/>
  <c r="AI160" i="8"/>
  <c r="AI162" i="8"/>
  <c r="AI164" i="8"/>
  <c r="AI167" i="8"/>
  <c r="AI169" i="8"/>
  <c r="AI170" i="8"/>
  <c r="AI173" i="8"/>
  <c r="AI174" i="8"/>
  <c r="AI176" i="8"/>
  <c r="AI178" i="8"/>
  <c r="AI180" i="8"/>
  <c r="AI182" i="8"/>
  <c r="AI183" i="8"/>
  <c r="AI185" i="8"/>
  <c r="AI187" i="8"/>
  <c r="AI188" i="8"/>
  <c r="AI190" i="8"/>
  <c r="AI192" i="8"/>
  <c r="AI193" i="8"/>
  <c r="AI195" i="8"/>
  <c r="AI196" i="8"/>
  <c r="AI199" i="8"/>
  <c r="AI200" i="8"/>
  <c r="AI202" i="8"/>
  <c r="AI205" i="8"/>
  <c r="AI206" i="8"/>
  <c r="AI208" i="8"/>
  <c r="AI210" i="8"/>
  <c r="AI212" i="8"/>
  <c r="AI214" i="8"/>
  <c r="AI216" i="8"/>
  <c r="AI217" i="8"/>
  <c r="AI218" i="8"/>
  <c r="AI220" i="8"/>
  <c r="AI221" i="8"/>
  <c r="AI223" i="8"/>
  <c r="AI224" i="8"/>
  <c r="AI11" i="8"/>
  <c r="Q13" i="8"/>
  <c r="Q22" i="8"/>
  <c r="Q24" i="8"/>
  <c r="Q26" i="8"/>
  <c r="Q28" i="8"/>
  <c r="Q30" i="8"/>
  <c r="Q32" i="8"/>
  <c r="Q34" i="8"/>
  <c r="Q36" i="8"/>
  <c r="Q38" i="8"/>
  <c r="Q40" i="8"/>
  <c r="Q44" i="8"/>
  <c r="Q46" i="8"/>
  <c r="Q48" i="8"/>
  <c r="Q50" i="8"/>
  <c r="Q52" i="8"/>
  <c r="Q54" i="8"/>
  <c r="Q56" i="8"/>
  <c r="Q58" i="8"/>
  <c r="Q61" i="8"/>
  <c r="Q63" i="8"/>
  <c r="Q65" i="8"/>
  <c r="Q67" i="8"/>
  <c r="Q69" i="8"/>
  <c r="Q71" i="8"/>
  <c r="Q73" i="8"/>
  <c r="Q75" i="8"/>
  <c r="Q77" i="8"/>
  <c r="Q80" i="8"/>
  <c r="Q82" i="8"/>
  <c r="Q84" i="8"/>
  <c r="Q86" i="8"/>
  <c r="Q88" i="8"/>
  <c r="Q90" i="8"/>
  <c r="Q92" i="8"/>
  <c r="Q94" i="8"/>
  <c r="Q95" i="8"/>
  <c r="Q97" i="8"/>
  <c r="Q99" i="8"/>
  <c r="Q101" i="8"/>
  <c r="Q102" i="8"/>
  <c r="Q104" i="8"/>
  <c r="Q106" i="8"/>
  <c r="Q108" i="8"/>
  <c r="Q110" i="8"/>
  <c r="Q112" i="8"/>
  <c r="Q114" i="8"/>
  <c r="Q116" i="8"/>
  <c r="Q118" i="8"/>
  <c r="Q120" i="8"/>
  <c r="Q122" i="8"/>
  <c r="Q125" i="8"/>
  <c r="Q128" i="8"/>
  <c r="Q130" i="8"/>
  <c r="Q132" i="8"/>
  <c r="Q134" i="8"/>
  <c r="Q135" i="8"/>
  <c r="Q138" i="8"/>
  <c r="Q140" i="8"/>
  <c r="Q145" i="8"/>
  <c r="Q147" i="8"/>
  <c r="Q150" i="8"/>
  <c r="Q152" i="8"/>
  <c r="Q155" i="8"/>
  <c r="Q157" i="8"/>
  <c r="Q160" i="8"/>
  <c r="Q162" i="8"/>
  <c r="Q164" i="8"/>
  <c r="Q167" i="8"/>
  <c r="Q169" i="8"/>
  <c r="Q170" i="8"/>
  <c r="Q173" i="8"/>
  <c r="Q174" i="8"/>
  <c r="Q176" i="8"/>
  <c r="Q178" i="8"/>
  <c r="Q180" i="8"/>
  <c r="Q182" i="8"/>
  <c r="Q183" i="8"/>
  <c r="Q185" i="8"/>
  <c r="Q187" i="8"/>
  <c r="Q188" i="8"/>
  <c r="Q190" i="8"/>
  <c r="Q192" i="8"/>
  <c r="Q193" i="8"/>
  <c r="Q195" i="8"/>
  <c r="Q196" i="8"/>
  <c r="Q199" i="8"/>
  <c r="Q200" i="8"/>
  <c r="Q202" i="8"/>
  <c r="Q205" i="8"/>
  <c r="Q206" i="8"/>
  <c r="Q208" i="8"/>
  <c r="Q210" i="8"/>
  <c r="Q212" i="8"/>
  <c r="Q214" i="8"/>
  <c r="Q216" i="8"/>
  <c r="Q217" i="8"/>
  <c r="Q220" i="8"/>
  <c r="Q223" i="8"/>
  <c r="Q11" i="8"/>
  <c r="AT9" i="8"/>
  <c r="AN9" i="8"/>
  <c r="AH9" i="8"/>
  <c r="V9" i="8"/>
  <c r="P9" i="8"/>
  <c r="AX222" i="8" l="1"/>
  <c r="BA222" i="8" s="1"/>
  <c r="AX213" i="8"/>
  <c r="BA213" i="8" s="1"/>
  <c r="AX203" i="8"/>
  <c r="BA203" i="8" s="1"/>
  <c r="AX181" i="8"/>
  <c r="BA181" i="8" s="1"/>
  <c r="AX171" i="8"/>
  <c r="BA171" i="8" s="1"/>
  <c r="AX158" i="8"/>
  <c r="BA158" i="8" s="1"/>
  <c r="AX142" i="8"/>
  <c r="BA142" i="8" s="1"/>
  <c r="AX129" i="8"/>
  <c r="BA129" i="8" s="1"/>
  <c r="AX111" i="8"/>
  <c r="BA111" i="8" s="1"/>
  <c r="AX107" i="8"/>
  <c r="BA107" i="8" s="1"/>
  <c r="AX103" i="8"/>
  <c r="BA103" i="8" s="1"/>
  <c r="AX93" i="8"/>
  <c r="BA93" i="8" s="1"/>
  <c r="AX89" i="8"/>
  <c r="BA89" i="8" s="1"/>
  <c r="AX85" i="8"/>
  <c r="BA85" i="8" s="1"/>
  <c r="AX70" i="8"/>
  <c r="BA70" i="8" s="1"/>
  <c r="AX64" i="8"/>
  <c r="BA64" i="8" s="1"/>
  <c r="AX59" i="8"/>
  <c r="BA59" i="8" s="1"/>
  <c r="AX55" i="8"/>
  <c r="BA55" i="8" s="1"/>
  <c r="AX41" i="8"/>
  <c r="BA41" i="8" s="1"/>
  <c r="AX37" i="8"/>
  <c r="BA37" i="8" s="1"/>
  <c r="AX17" i="8"/>
  <c r="BA17" i="8" s="1"/>
  <c r="AX208" i="8"/>
  <c r="BA208" i="8" s="1"/>
  <c r="AX199" i="8"/>
  <c r="BA199" i="8" s="1"/>
  <c r="AX185" i="8"/>
  <c r="BA185" i="8" s="1"/>
  <c r="W134" i="8"/>
  <c r="AX134" i="8" s="1"/>
  <c r="BA134" i="8" s="1"/>
  <c r="AX125" i="8"/>
  <c r="BA125" i="8" s="1"/>
  <c r="W97" i="8"/>
  <c r="AX97" i="8" s="1"/>
  <c r="BA97" i="8" s="1"/>
  <c r="W80" i="8"/>
  <c r="AX80" i="8" s="1"/>
  <c r="BA80" i="8" s="1"/>
  <c r="W32" i="8"/>
  <c r="AX32" i="8" s="1"/>
  <c r="BA32" i="8" s="1"/>
  <c r="W24" i="8"/>
  <c r="AX24" i="8" s="1"/>
  <c r="BA24" i="8" s="1"/>
  <c r="AX13" i="8"/>
  <c r="BA13" i="8" s="1"/>
  <c r="AX221" i="8"/>
  <c r="BA221" i="8" s="1"/>
  <c r="AX198" i="8"/>
  <c r="BA198" i="8" s="1"/>
  <c r="AX189" i="8"/>
  <c r="BA189" i="8" s="1"/>
  <c r="AX161" i="8"/>
  <c r="BA161" i="8" s="1"/>
  <c r="W157" i="8"/>
  <c r="AX157" i="8" s="1"/>
  <c r="BA157" i="8" s="1"/>
  <c r="AX141" i="8"/>
  <c r="BA141" i="8" s="1"/>
  <c r="AX133" i="8"/>
  <c r="BA133" i="8" s="1"/>
  <c r="AX128" i="8"/>
  <c r="BA128" i="8" s="1"/>
  <c r="AX119" i="8"/>
  <c r="BA119" i="8" s="1"/>
  <c r="AX102" i="8"/>
  <c r="BA102" i="8" s="1"/>
  <c r="AX79" i="8"/>
  <c r="BA79" i="8" s="1"/>
  <c r="W69" i="8"/>
  <c r="AX69" i="8" s="1"/>
  <c r="BA69" i="8" s="1"/>
  <c r="AX49" i="8"/>
  <c r="BA49" i="8" s="1"/>
  <c r="W40" i="8"/>
  <c r="AX40" i="8" s="1"/>
  <c r="BA40" i="8" s="1"/>
  <c r="AX31" i="8"/>
  <c r="BA31" i="8" s="1"/>
  <c r="AX23" i="8"/>
  <c r="BA23" i="8" s="1"/>
  <c r="AX224" i="8"/>
  <c r="BA224" i="8" s="1"/>
  <c r="AX215" i="8"/>
  <c r="BA215" i="8" s="1"/>
  <c r="AX206" i="8"/>
  <c r="BA206" i="8" s="1"/>
  <c r="AX201" i="8"/>
  <c r="BA201" i="8" s="1"/>
  <c r="AX197" i="8"/>
  <c r="BA197" i="8" s="1"/>
  <c r="W192" i="8"/>
  <c r="AX192" i="8" s="1"/>
  <c r="BA192" i="8" s="1"/>
  <c r="AX183" i="8"/>
  <c r="BA183" i="8" s="1"/>
  <c r="AX174" i="8"/>
  <c r="BA174" i="8" s="1"/>
  <c r="W169" i="8"/>
  <c r="AX169" i="8" s="1"/>
  <c r="BA169" i="8" s="1"/>
  <c r="AX165" i="8"/>
  <c r="BA165" i="8" s="1"/>
  <c r="W160" i="8"/>
  <c r="AX160" i="8" s="1"/>
  <c r="BA160" i="8" s="1"/>
  <c r="AX155" i="8"/>
  <c r="BA155" i="8" s="1"/>
  <c r="AX150" i="8"/>
  <c r="BA150" i="8" s="1"/>
  <c r="AX144" i="8"/>
  <c r="BA144" i="8" s="1"/>
  <c r="AX136" i="8"/>
  <c r="BA136" i="8" s="1"/>
  <c r="AX127" i="8"/>
  <c r="BA127" i="8" s="1"/>
  <c r="W118" i="8"/>
  <c r="AX118" i="8" s="1"/>
  <c r="BA118" i="8" s="1"/>
  <c r="AX113" i="8"/>
  <c r="BA113" i="8" s="1"/>
  <c r="AX109" i="8"/>
  <c r="BA109" i="8" s="1"/>
  <c r="AX105" i="8"/>
  <c r="BA105" i="8" s="1"/>
  <c r="W101" i="8"/>
  <c r="AX101" i="8" s="1"/>
  <c r="BA101" i="8" s="1"/>
  <c r="AX95" i="8"/>
  <c r="BA95" i="8" s="1"/>
  <c r="AX91" i="8"/>
  <c r="BA91" i="8" s="1"/>
  <c r="AX87" i="8"/>
  <c r="BA87" i="8" s="1"/>
  <c r="AX78" i="8"/>
  <c r="BA78" i="8" s="1"/>
  <c r="AX72" i="8"/>
  <c r="BA72" i="8" s="1"/>
  <c r="AX62" i="8"/>
  <c r="BA62" i="8" s="1"/>
  <c r="AX57" i="8"/>
  <c r="BA57" i="8" s="1"/>
  <c r="AX53" i="8"/>
  <c r="BA53" i="8" s="1"/>
  <c r="W48" i="8"/>
  <c r="AX48" i="8" s="1"/>
  <c r="BA48" i="8" s="1"/>
  <c r="AX39" i="8"/>
  <c r="BA39" i="8" s="1"/>
  <c r="W30" i="8"/>
  <c r="AX30" i="8" s="1"/>
  <c r="BA30" i="8" s="1"/>
  <c r="W22" i="8"/>
  <c r="AX22" i="8" s="1"/>
  <c r="BA22" i="8" s="1"/>
  <c r="AX15" i="8"/>
  <c r="BA15" i="8" s="1"/>
  <c r="AX217" i="8"/>
  <c r="BA217" i="8" s="1"/>
  <c r="W190" i="8"/>
  <c r="AX190" i="8" s="1"/>
  <c r="BA190" i="8" s="1"/>
  <c r="AX176" i="8"/>
  <c r="BA176" i="8" s="1"/>
  <c r="W167" i="8"/>
  <c r="AX167" i="8" s="1"/>
  <c r="BA167" i="8" s="1"/>
  <c r="W152" i="8"/>
  <c r="AX152" i="8" s="1"/>
  <c r="BA152" i="8" s="1"/>
  <c r="W120" i="8"/>
  <c r="AX120" i="8" s="1"/>
  <c r="BA120" i="8" s="1"/>
  <c r="W75" i="8"/>
  <c r="AX75" i="8" s="1"/>
  <c r="BA75" i="8" s="1"/>
  <c r="W46" i="8"/>
  <c r="AX46" i="8" s="1"/>
  <c r="BA46" i="8" s="1"/>
  <c r="AX225" i="8"/>
  <c r="BA225" i="8" s="1"/>
  <c r="AX216" i="8"/>
  <c r="BA216" i="8" s="1"/>
  <c r="AX207" i="8"/>
  <c r="BA207" i="8" s="1"/>
  <c r="AX193" i="8"/>
  <c r="BA193" i="8" s="1"/>
  <c r="AX184" i="8"/>
  <c r="BA184" i="8" s="1"/>
  <c r="AX175" i="8"/>
  <c r="BA175" i="8" s="1"/>
  <c r="AX166" i="8"/>
  <c r="BA166" i="8" s="1"/>
  <c r="AX151" i="8"/>
  <c r="BA151" i="8" s="1"/>
  <c r="AX145" i="8"/>
  <c r="BA145" i="8" s="1"/>
  <c r="AX137" i="8"/>
  <c r="BA137" i="8" s="1"/>
  <c r="AX123" i="8"/>
  <c r="BA123" i="8" s="1"/>
  <c r="W110" i="8"/>
  <c r="AX110" i="8" s="1"/>
  <c r="BA110" i="8" s="1"/>
  <c r="AX96" i="8"/>
  <c r="BA96" i="8" s="1"/>
  <c r="W88" i="8"/>
  <c r="AX88" i="8" s="1"/>
  <c r="BA88" i="8" s="1"/>
  <c r="W73" i="8"/>
  <c r="AX73" i="8" s="1"/>
  <c r="BA73" i="8" s="1"/>
  <c r="W63" i="8"/>
  <c r="AX63" i="8" s="1"/>
  <c r="BA63" i="8" s="1"/>
  <c r="W54" i="8"/>
  <c r="AX54" i="8" s="1"/>
  <c r="BA54" i="8" s="1"/>
  <c r="AX45" i="8"/>
  <c r="BA45" i="8" s="1"/>
  <c r="AX27" i="8"/>
  <c r="BA27" i="8" s="1"/>
  <c r="AX16" i="8"/>
  <c r="BA16" i="8" s="1"/>
  <c r="AX223" i="8"/>
  <c r="BA223" i="8" s="1"/>
  <c r="AX219" i="8"/>
  <c r="BA219" i="8" s="1"/>
  <c r="AX214" i="8"/>
  <c r="BA214" i="8" s="1"/>
  <c r="AX209" i="8"/>
  <c r="BA209" i="8" s="1"/>
  <c r="AX205" i="8"/>
  <c r="BA205" i="8" s="1"/>
  <c r="AX200" i="8"/>
  <c r="BA200" i="8" s="1"/>
  <c r="AX191" i="8"/>
  <c r="BA191" i="8" s="1"/>
  <c r="W187" i="8"/>
  <c r="AX187" i="8" s="1"/>
  <c r="BA187" i="8" s="1"/>
  <c r="W182" i="8"/>
  <c r="AX182" i="8" s="1"/>
  <c r="BA182" i="8" s="1"/>
  <c r="AX177" i="8"/>
  <c r="BA177" i="8" s="1"/>
  <c r="W173" i="8"/>
  <c r="AX173" i="8" s="1"/>
  <c r="BA173" i="8" s="1"/>
  <c r="AX168" i="8"/>
  <c r="BA168" i="8" s="1"/>
  <c r="AX159" i="8"/>
  <c r="BA159" i="8" s="1"/>
  <c r="AX153" i="8"/>
  <c r="BA153" i="8" s="1"/>
  <c r="AX149" i="8"/>
  <c r="BA149" i="8" s="1"/>
  <c r="AX143" i="8"/>
  <c r="BA143" i="8" s="1"/>
  <c r="AX139" i="8"/>
  <c r="BA139" i="8" s="1"/>
  <c r="AX135" i="8"/>
  <c r="BA135" i="8" s="1"/>
  <c r="AX126" i="8"/>
  <c r="BA126" i="8" s="1"/>
  <c r="AX121" i="8"/>
  <c r="BA121" i="8" s="1"/>
  <c r="AX117" i="8"/>
  <c r="BA117" i="8" s="1"/>
  <c r="W112" i="8"/>
  <c r="AX112" i="8" s="1"/>
  <c r="BA112" i="8" s="1"/>
  <c r="W104" i="8"/>
  <c r="AX104" i="8" s="1"/>
  <c r="BA104" i="8" s="1"/>
  <c r="W94" i="8"/>
  <c r="AX94" i="8" s="1"/>
  <c r="BA94" i="8" s="1"/>
  <c r="W86" i="8"/>
  <c r="AX86" i="8" s="1"/>
  <c r="BA86" i="8" s="1"/>
  <c r="AX81" i="8"/>
  <c r="BA81" i="8" s="1"/>
  <c r="AX77" i="8"/>
  <c r="BA77" i="8" s="1"/>
  <c r="W71" i="8"/>
  <c r="AX71" i="8" s="1"/>
  <c r="BA71" i="8" s="1"/>
  <c r="W65" i="8"/>
  <c r="AX65" i="8" s="1"/>
  <c r="BA65" i="8" s="1"/>
  <c r="W61" i="8"/>
  <c r="AX61" i="8" s="1"/>
  <c r="BA61" i="8" s="1"/>
  <c r="W56" i="8"/>
  <c r="AX56" i="8" s="1"/>
  <c r="BA56" i="8" s="1"/>
  <c r="AX47" i="8"/>
  <c r="BA47" i="8" s="1"/>
  <c r="AX43" i="8"/>
  <c r="BA43" i="8" s="1"/>
  <c r="W38" i="8"/>
  <c r="AX38" i="8" s="1"/>
  <c r="BA38" i="8" s="1"/>
  <c r="AX33" i="8"/>
  <c r="BA33" i="8" s="1"/>
  <c r="AX29" i="8"/>
  <c r="BA29" i="8" s="1"/>
  <c r="AX25" i="8"/>
  <c r="BA25" i="8" s="1"/>
  <c r="AX21" i="8"/>
  <c r="BA21" i="8" s="1"/>
  <c r="AX14" i="8"/>
  <c r="BA14" i="8" s="1"/>
  <c r="AX211" i="8"/>
  <c r="BA211" i="8" s="1"/>
  <c r="W195" i="8"/>
  <c r="AX195" i="8" s="1"/>
  <c r="BA195" i="8" s="1"/>
  <c r="AX179" i="8"/>
  <c r="BA179" i="8" s="1"/>
  <c r="AX163" i="8"/>
  <c r="BA163" i="8" s="1"/>
  <c r="AX147" i="8"/>
  <c r="BA147" i="8" s="1"/>
  <c r="AX131" i="8"/>
  <c r="BA131" i="8" s="1"/>
  <c r="AX115" i="8"/>
  <c r="BA115" i="8" s="1"/>
  <c r="W99" i="8"/>
  <c r="AX99" i="8" s="1"/>
  <c r="BA99" i="8" s="1"/>
  <c r="AX83" i="8"/>
  <c r="BA83" i="8" s="1"/>
  <c r="W67" i="8"/>
  <c r="AX67" i="8" s="1"/>
  <c r="BA67" i="8" s="1"/>
  <c r="AX51" i="8"/>
  <c r="BA51" i="8" s="1"/>
  <c r="AX35" i="8"/>
  <c r="BA35" i="8" s="1"/>
  <c r="AX19" i="8"/>
  <c r="BA19" i="8" s="1"/>
  <c r="AX220" i="8"/>
  <c r="BA220" i="8" s="1"/>
  <c r="AX212" i="8"/>
  <c r="BA212" i="8" s="1"/>
  <c r="AX204" i="8"/>
  <c r="BA204" i="8" s="1"/>
  <c r="AX196" i="8"/>
  <c r="BA196" i="8" s="1"/>
  <c r="AX188" i="8"/>
  <c r="BA188" i="8" s="1"/>
  <c r="W180" i="8"/>
  <c r="AX180" i="8" s="1"/>
  <c r="BA180" i="8" s="1"/>
  <c r="AX172" i="8"/>
  <c r="BA172" i="8" s="1"/>
  <c r="AX164" i="8"/>
  <c r="BA164" i="8" s="1"/>
  <c r="AX156" i="8"/>
  <c r="BA156" i="8" s="1"/>
  <c r="AX148" i="8"/>
  <c r="BA148" i="8" s="1"/>
  <c r="AX140" i="8"/>
  <c r="BA140" i="8" s="1"/>
  <c r="AX132" i="8"/>
  <c r="BA132" i="8" s="1"/>
  <c r="AX124" i="8"/>
  <c r="BA124" i="8" s="1"/>
  <c r="W116" i="8"/>
  <c r="AX116" i="8" s="1"/>
  <c r="BA116" i="8" s="1"/>
  <c r="W108" i="8"/>
  <c r="AX108" i="8" s="1"/>
  <c r="BA108" i="8" s="1"/>
  <c r="AX100" i="8"/>
  <c r="BA100" i="8" s="1"/>
  <c r="W92" i="8"/>
  <c r="AX92" i="8" s="1"/>
  <c r="BA92" i="8" s="1"/>
  <c r="W84" i="8"/>
  <c r="AX84" i="8" s="1"/>
  <c r="BA84" i="8" s="1"/>
  <c r="AX76" i="8"/>
  <c r="BA76" i="8" s="1"/>
  <c r="AX68" i="8"/>
  <c r="BA68" i="8" s="1"/>
  <c r="AX60" i="8"/>
  <c r="BA60" i="8" s="1"/>
  <c r="W52" i="8"/>
  <c r="AX52" i="8" s="1"/>
  <c r="BA52" i="8" s="1"/>
  <c r="W44" i="8"/>
  <c r="AX44" i="8" s="1"/>
  <c r="BA44" i="8" s="1"/>
  <c r="W36" i="8"/>
  <c r="AX36" i="8" s="1"/>
  <c r="BA36" i="8" s="1"/>
  <c r="W28" i="8"/>
  <c r="AX28" i="8" s="1"/>
  <c r="BA28" i="8" s="1"/>
  <c r="AX20" i="8"/>
  <c r="BA20" i="8" s="1"/>
  <c r="AX12" i="8"/>
  <c r="BA12" i="8" s="1"/>
  <c r="AX11" i="8"/>
  <c r="BA11" i="8" s="1"/>
  <c r="AX218" i="8"/>
  <c r="BA218" i="8" s="1"/>
  <c r="AX210" i="8"/>
  <c r="BA210" i="8" s="1"/>
  <c r="AX202" i="8"/>
  <c r="BA202" i="8" s="1"/>
  <c r="AX194" i="8"/>
  <c r="BA194" i="8" s="1"/>
  <c r="AX186" i="8"/>
  <c r="BA186" i="8" s="1"/>
  <c r="W178" i="8"/>
  <c r="AX178" i="8" s="1"/>
  <c r="BA178" i="8" s="1"/>
  <c r="AX170" i="8"/>
  <c r="BA170" i="8" s="1"/>
  <c r="AX162" i="8"/>
  <c r="BA162" i="8" s="1"/>
  <c r="AX154" i="8"/>
  <c r="BA154" i="8" s="1"/>
  <c r="AX146" i="8"/>
  <c r="BA146" i="8" s="1"/>
  <c r="AX138" i="8"/>
  <c r="BA138" i="8" s="1"/>
  <c r="AX130" i="8"/>
  <c r="BA130" i="8" s="1"/>
  <c r="W122" i="8"/>
  <c r="AX122" i="8" s="1"/>
  <c r="BA122" i="8" s="1"/>
  <c r="W114" i="8"/>
  <c r="AX114" i="8" s="1"/>
  <c r="BA114" i="8" s="1"/>
  <c r="W106" i="8"/>
  <c r="AX106" i="8" s="1"/>
  <c r="BA106" i="8" s="1"/>
  <c r="AX98" i="8"/>
  <c r="BA98" i="8" s="1"/>
  <c r="W90" i="8"/>
  <c r="AX90" i="8" s="1"/>
  <c r="BA90" i="8" s="1"/>
  <c r="W82" i="8"/>
  <c r="AX82" i="8" s="1"/>
  <c r="BA82" i="8" s="1"/>
  <c r="AX74" i="8"/>
  <c r="BA74" i="8" s="1"/>
  <c r="AX66" i="8"/>
  <c r="BA66" i="8" s="1"/>
  <c r="W58" i="8"/>
  <c r="AX58" i="8" s="1"/>
  <c r="BA58" i="8" s="1"/>
  <c r="W50" i="8"/>
  <c r="AX50" i="8" s="1"/>
  <c r="BA50" i="8" s="1"/>
  <c r="W42" i="8"/>
  <c r="AX42" i="8" s="1"/>
  <c r="BA42" i="8" s="1"/>
  <c r="W34" i="8"/>
  <c r="AX34" i="8" s="1"/>
  <c r="BA34" i="8" s="1"/>
  <c r="W26" i="8"/>
  <c r="AX26" i="8" s="1"/>
  <c r="BA26" i="8" s="1"/>
  <c r="AX18" i="8"/>
  <c r="BA18" i="8" s="1"/>
  <c r="G12" i="2" l="1"/>
  <c r="H12" i="2"/>
  <c r="F12" i="2"/>
  <c r="G11" i="2"/>
  <c r="G13" i="2" s="1"/>
  <c r="H11" i="2"/>
  <c r="F11" i="2"/>
  <c r="F13" i="2" s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0" i="1"/>
  <c r="Q111" i="1"/>
  <c r="Q112" i="1"/>
  <c r="Q11" i="1"/>
  <c r="H13" i="2" l="1"/>
  <c r="F17" i="2"/>
  <c r="F23" i="2" s="1"/>
  <c r="Q116" i="1"/>
  <c r="G17" i="2" s="1"/>
  <c r="AH110" i="4"/>
  <c r="AA110" i="4"/>
  <c r="R110" i="4"/>
  <c r="AH109" i="4"/>
  <c r="AA109" i="4"/>
  <c r="AB109" i="4" s="1"/>
  <c r="R109" i="4"/>
  <c r="AH108" i="4"/>
  <c r="AI108" i="4" s="1"/>
  <c r="AA108" i="4"/>
  <c r="AB108" i="4" s="1"/>
  <c r="AH107" i="4"/>
  <c r="AI107" i="4" s="1"/>
  <c r="AA107" i="4"/>
  <c r="AB107" i="4" s="1"/>
  <c r="R107" i="4"/>
  <c r="AH106" i="4"/>
  <c r="AI106" i="4" s="1"/>
  <c r="AA106" i="4"/>
  <c r="AB106" i="4" s="1"/>
  <c r="AH105" i="4"/>
  <c r="AI105" i="4" s="1"/>
  <c r="AA105" i="4"/>
  <c r="AB105" i="4" s="1"/>
  <c r="R105" i="4"/>
  <c r="AH104" i="4"/>
  <c r="AI104" i="4" s="1"/>
  <c r="AA104" i="4"/>
  <c r="AB104" i="4" s="1"/>
  <c r="R104" i="4"/>
  <c r="AH103" i="4"/>
  <c r="AI103" i="4" s="1"/>
  <c r="AA103" i="4"/>
  <c r="AB103" i="4" s="1"/>
  <c r="R103" i="4"/>
  <c r="AH102" i="4"/>
  <c r="AA102" i="4"/>
  <c r="AB102" i="4" s="1"/>
  <c r="R102" i="4"/>
  <c r="AH101" i="4"/>
  <c r="AI101" i="4" s="1"/>
  <c r="AA101" i="4"/>
  <c r="AB101" i="4" s="1"/>
  <c r="R101" i="4"/>
  <c r="AH100" i="4"/>
  <c r="AA100" i="4"/>
  <c r="AB100" i="4" s="1"/>
  <c r="R100" i="4"/>
  <c r="AH99" i="4"/>
  <c r="AI99" i="4" s="1"/>
  <c r="AA99" i="4"/>
  <c r="AB99" i="4" s="1"/>
  <c r="R99" i="4"/>
  <c r="AH98" i="4"/>
  <c r="AI98" i="4" s="1"/>
  <c r="AA98" i="4"/>
  <c r="AB98" i="4" s="1"/>
  <c r="R98" i="4"/>
  <c r="AH97" i="4"/>
  <c r="AI97" i="4" s="1"/>
  <c r="AA97" i="4"/>
  <c r="AB97" i="4" s="1"/>
  <c r="R97" i="4"/>
  <c r="AH96" i="4"/>
  <c r="AI96" i="4" s="1"/>
  <c r="AA96" i="4"/>
  <c r="AB96" i="4" s="1"/>
  <c r="R96" i="4"/>
  <c r="AH95" i="4"/>
  <c r="AI95" i="4" s="1"/>
  <c r="AA95" i="4"/>
  <c r="AB95" i="4" s="1"/>
  <c r="R95" i="4"/>
  <c r="AH94" i="4"/>
  <c r="AI94" i="4" s="1"/>
  <c r="AA94" i="4"/>
  <c r="R94" i="4"/>
  <c r="AH93" i="4"/>
  <c r="AI93" i="4" s="1"/>
  <c r="AA93" i="4"/>
  <c r="AB93" i="4" s="1"/>
  <c r="R93" i="4"/>
  <c r="AH92" i="4"/>
  <c r="AI92" i="4" s="1"/>
  <c r="AA92" i="4"/>
  <c r="AB92" i="4" s="1"/>
  <c r="R92" i="4"/>
  <c r="AH91" i="4"/>
  <c r="AI91" i="4" s="1"/>
  <c r="AA91" i="4"/>
  <c r="AB91" i="4" s="1"/>
  <c r="R91" i="4"/>
  <c r="AH90" i="4"/>
  <c r="AI90" i="4" s="1"/>
  <c r="AA90" i="4"/>
  <c r="AB90" i="4" s="1"/>
  <c r="R90" i="4"/>
  <c r="AH89" i="4"/>
  <c r="AI89" i="4" s="1"/>
  <c r="AA89" i="4"/>
  <c r="AB89" i="4" s="1"/>
  <c r="R89" i="4"/>
  <c r="AH88" i="4"/>
  <c r="AI88" i="4" s="1"/>
  <c r="AA88" i="4"/>
  <c r="AB88" i="4" s="1"/>
  <c r="AH87" i="4"/>
  <c r="AI87" i="4" s="1"/>
  <c r="AA87" i="4"/>
  <c r="AB87" i="4" s="1"/>
  <c r="AH86" i="4"/>
  <c r="AI86" i="4" s="1"/>
  <c r="AA86" i="4"/>
  <c r="AB86" i="4" s="1"/>
  <c r="AH85" i="4"/>
  <c r="AI85" i="4" s="1"/>
  <c r="AA85" i="4"/>
  <c r="AB85" i="4" s="1"/>
  <c r="AH84" i="4"/>
  <c r="AI84" i="4" s="1"/>
  <c r="AA84" i="4"/>
  <c r="AB84" i="4" s="1"/>
  <c r="AH83" i="4"/>
  <c r="AI83" i="4" s="1"/>
  <c r="AA83" i="4"/>
  <c r="AH82" i="4"/>
  <c r="AI82" i="4" s="1"/>
  <c r="AA82" i="4"/>
  <c r="AB82" i="4" s="1"/>
  <c r="R82" i="4"/>
  <c r="AH81" i="4"/>
  <c r="AI81" i="4" s="1"/>
  <c r="AA81" i="4"/>
  <c r="AB81" i="4" s="1"/>
  <c r="R81" i="4"/>
  <c r="AH80" i="4"/>
  <c r="AI80" i="4" s="1"/>
  <c r="AA80" i="4"/>
  <c r="AB80" i="4" s="1"/>
  <c r="R80" i="4"/>
  <c r="AH79" i="4"/>
  <c r="AI79" i="4" s="1"/>
  <c r="AA79" i="4"/>
  <c r="AB79" i="4" s="1"/>
  <c r="R79" i="4"/>
  <c r="AH78" i="4"/>
  <c r="AI78" i="4" s="1"/>
  <c r="AA78" i="4"/>
  <c r="AH77" i="4"/>
  <c r="AI77" i="4" s="1"/>
  <c r="AA77" i="4"/>
  <c r="AH76" i="4"/>
  <c r="AI76" i="4" s="1"/>
  <c r="AA76" i="4"/>
  <c r="AB76" i="4" s="1"/>
  <c r="R76" i="4"/>
  <c r="AH75" i="4"/>
  <c r="AI75" i="4" s="1"/>
  <c r="AA75" i="4"/>
  <c r="AB75" i="4" s="1"/>
  <c r="R75" i="4"/>
  <c r="AH74" i="4"/>
  <c r="AI74" i="4" s="1"/>
  <c r="AA74" i="4"/>
  <c r="AB74" i="4" s="1"/>
  <c r="AH73" i="4"/>
  <c r="AI73" i="4" s="1"/>
  <c r="AA73" i="4"/>
  <c r="AB73" i="4" s="1"/>
  <c r="AH72" i="4"/>
  <c r="AI72" i="4" s="1"/>
  <c r="AA72" i="4"/>
  <c r="AB72" i="4" s="1"/>
  <c r="R72" i="4"/>
  <c r="AH71" i="4"/>
  <c r="AI71" i="4" s="1"/>
  <c r="AA71" i="4"/>
  <c r="AB71" i="4" s="1"/>
  <c r="R71" i="4"/>
  <c r="AH70" i="4"/>
  <c r="AI70" i="4" s="1"/>
  <c r="AA70" i="4"/>
  <c r="AB70" i="4" s="1"/>
  <c r="R70" i="4"/>
  <c r="AH69" i="4"/>
  <c r="AI69" i="4" s="1"/>
  <c r="AA69" i="4"/>
  <c r="AB69" i="4" s="1"/>
  <c r="R69" i="4"/>
  <c r="AH68" i="4"/>
  <c r="AI68" i="4" s="1"/>
  <c r="AA68" i="4"/>
  <c r="AB68" i="4" s="1"/>
  <c r="AH67" i="4"/>
  <c r="AA67" i="4"/>
  <c r="AB67" i="4" s="1"/>
  <c r="R67" i="4"/>
  <c r="AH66" i="4"/>
  <c r="AI66" i="4" s="1"/>
  <c r="AA66" i="4"/>
  <c r="AB66" i="4" s="1"/>
  <c r="R66" i="4"/>
  <c r="AH65" i="4"/>
  <c r="AA65" i="4"/>
  <c r="AB65" i="4" s="1"/>
  <c r="R65" i="4"/>
  <c r="AH64" i="4"/>
  <c r="AI64" i="4" s="1"/>
  <c r="AA64" i="4"/>
  <c r="AB64" i="4" s="1"/>
  <c r="R64" i="4"/>
  <c r="AH63" i="4"/>
  <c r="AA63" i="4"/>
  <c r="AB63" i="4" s="1"/>
  <c r="R63" i="4"/>
  <c r="AH62" i="4"/>
  <c r="AI62" i="4" s="1"/>
  <c r="AA62" i="4"/>
  <c r="AB62" i="4" s="1"/>
  <c r="R62" i="4"/>
  <c r="AH61" i="4"/>
  <c r="AI61" i="4" s="1"/>
  <c r="AB61" i="4"/>
  <c r="R61" i="4"/>
  <c r="AH60" i="4"/>
  <c r="AI60" i="4" s="1"/>
  <c r="AB60" i="4"/>
  <c r="R60" i="4"/>
  <c r="AH59" i="4"/>
  <c r="AI59" i="4" s="1"/>
  <c r="AB59" i="4"/>
  <c r="R59" i="4"/>
  <c r="AB58" i="4"/>
  <c r="AI57" i="4"/>
  <c r="R57" i="4"/>
  <c r="S57" i="4" s="1"/>
  <c r="AI56" i="4"/>
  <c r="R56" i="4"/>
  <c r="AK56" i="4" s="1"/>
  <c r="AH51" i="4"/>
  <c r="AI51" i="4" s="1"/>
  <c r="AA51" i="4"/>
  <c r="R51" i="4"/>
  <c r="AH50" i="4"/>
  <c r="AI50" i="4" s="1"/>
  <c r="AA50" i="4"/>
  <c r="AB50" i="4" s="1"/>
  <c r="R50" i="4"/>
  <c r="AH49" i="4"/>
  <c r="AI49" i="4" s="1"/>
  <c r="AA49" i="4"/>
  <c r="AB49" i="4" s="1"/>
  <c r="R49" i="4"/>
  <c r="AH48" i="4"/>
  <c r="AI48" i="4" s="1"/>
  <c r="AA48" i="4"/>
  <c r="AB48" i="4" s="1"/>
  <c r="R48" i="4"/>
  <c r="AH47" i="4"/>
  <c r="AI47" i="4" s="1"/>
  <c r="AA47" i="4"/>
  <c r="AB47" i="4" s="1"/>
  <c r="R47" i="4"/>
  <c r="AH46" i="4"/>
  <c r="AI46" i="4" s="1"/>
  <c r="AA46" i="4"/>
  <c r="AB46" i="4" s="1"/>
  <c r="R46" i="4"/>
  <c r="AH45" i="4"/>
  <c r="AI45" i="4" s="1"/>
  <c r="AA45" i="4"/>
  <c r="AB45" i="4" s="1"/>
  <c r="R45" i="4"/>
  <c r="AH44" i="4"/>
  <c r="AI44" i="4" s="1"/>
  <c r="AA44" i="4"/>
  <c r="AB44" i="4" s="1"/>
  <c r="R44" i="4"/>
  <c r="AH43" i="4"/>
  <c r="AI43" i="4" s="1"/>
  <c r="AA43" i="4"/>
  <c r="R43" i="4"/>
  <c r="AH42" i="4"/>
  <c r="AI42" i="4" s="1"/>
  <c r="AA42" i="4"/>
  <c r="AB42" i="4" s="1"/>
  <c r="R42" i="4"/>
  <c r="AH41" i="4"/>
  <c r="AI41" i="4" s="1"/>
  <c r="AA41" i="4"/>
  <c r="AB41" i="4" s="1"/>
  <c r="R41" i="4"/>
  <c r="AH40" i="4"/>
  <c r="AI40" i="4" s="1"/>
  <c r="AA40" i="4"/>
  <c r="AB40" i="4" s="1"/>
  <c r="R40" i="4"/>
  <c r="AH39" i="4"/>
  <c r="AI39" i="4" s="1"/>
  <c r="AA39" i="4"/>
  <c r="AB39" i="4" s="1"/>
  <c r="R39" i="4"/>
  <c r="AH38" i="4"/>
  <c r="AI38" i="4" s="1"/>
  <c r="AA38" i="4"/>
  <c r="R38" i="4"/>
  <c r="AH37" i="4"/>
  <c r="AI37" i="4" s="1"/>
  <c r="AA37" i="4"/>
  <c r="AB37" i="4" s="1"/>
  <c r="R37" i="4"/>
  <c r="AH36" i="4"/>
  <c r="AI36" i="4" s="1"/>
  <c r="AA36" i="4"/>
  <c r="R36" i="4"/>
  <c r="AH35" i="4"/>
  <c r="AI35" i="4" s="1"/>
  <c r="AA35" i="4"/>
  <c r="AB35" i="4" s="1"/>
  <c r="R35" i="4"/>
  <c r="AH34" i="4"/>
  <c r="AA34" i="4"/>
  <c r="AB34" i="4" s="1"/>
  <c r="R34" i="4"/>
  <c r="AH33" i="4"/>
  <c r="AI33" i="4" s="1"/>
  <c r="AA33" i="4"/>
  <c r="AB33" i="4" s="1"/>
  <c r="R33" i="4"/>
  <c r="AH32" i="4"/>
  <c r="AI32" i="4" s="1"/>
  <c r="AA32" i="4"/>
  <c r="AB32" i="4" s="1"/>
  <c r="R32" i="4"/>
  <c r="AH31" i="4"/>
  <c r="AI31" i="4" s="1"/>
  <c r="AA31" i="4"/>
  <c r="AB31" i="4" s="1"/>
  <c r="R31" i="4"/>
  <c r="AH30" i="4"/>
  <c r="AI30" i="4" s="1"/>
  <c r="AA30" i="4"/>
  <c r="AB30" i="4" s="1"/>
  <c r="R30" i="4"/>
  <c r="AH29" i="4"/>
  <c r="AI29" i="4" s="1"/>
  <c r="AA29" i="4"/>
  <c r="AB29" i="4" s="1"/>
  <c r="R29" i="4"/>
  <c r="AH28" i="4"/>
  <c r="AI28" i="4" s="1"/>
  <c r="AA28" i="4"/>
  <c r="AB28" i="4" s="1"/>
  <c r="R28" i="4"/>
  <c r="AH27" i="4"/>
  <c r="AI27" i="4" s="1"/>
  <c r="AA27" i="4"/>
  <c r="AB27" i="4" s="1"/>
  <c r="R27" i="4"/>
  <c r="AH26" i="4"/>
  <c r="AA26" i="4"/>
  <c r="AB26" i="4" s="1"/>
  <c r="R26" i="4"/>
  <c r="AH25" i="4"/>
  <c r="AI25" i="4" s="1"/>
  <c r="AA25" i="4"/>
  <c r="AB25" i="4" s="1"/>
  <c r="R25" i="4"/>
  <c r="AH24" i="4"/>
  <c r="AI24" i="4" s="1"/>
  <c r="AA24" i="4"/>
  <c r="AB24" i="4" s="1"/>
  <c r="R24" i="4"/>
  <c r="AH23" i="4"/>
  <c r="AI23" i="4" s="1"/>
  <c r="AA23" i="4"/>
  <c r="AB23" i="4" s="1"/>
  <c r="R23" i="4"/>
  <c r="AH22" i="4"/>
  <c r="AA22" i="4"/>
  <c r="AB22" i="4" s="1"/>
  <c r="R22" i="4"/>
  <c r="AH21" i="4"/>
  <c r="AA21" i="4"/>
  <c r="AB21" i="4" s="1"/>
  <c r="AH20" i="4"/>
  <c r="AA20" i="4"/>
  <c r="R20" i="4"/>
  <c r="AH19" i="4"/>
  <c r="AI19" i="4" s="1"/>
  <c r="AA19" i="4"/>
  <c r="AB19" i="4" s="1"/>
  <c r="R19" i="4"/>
  <c r="AH18" i="4"/>
  <c r="AI18" i="4" s="1"/>
  <c r="AA18" i="4"/>
  <c r="R18" i="4"/>
  <c r="AH17" i="4"/>
  <c r="AI17" i="4" s="1"/>
  <c r="AA17" i="4"/>
  <c r="R17" i="4"/>
  <c r="AH16" i="4"/>
  <c r="AI16" i="4" s="1"/>
  <c r="AA16" i="4"/>
  <c r="AB16" i="4" s="1"/>
  <c r="R16" i="4"/>
  <c r="AH15" i="4"/>
  <c r="AI15" i="4" s="1"/>
  <c r="AA15" i="4"/>
  <c r="R15" i="4"/>
  <c r="AH14" i="4"/>
  <c r="AI14" i="4" s="1"/>
  <c r="AA14" i="4"/>
  <c r="R14" i="4"/>
  <c r="AH13" i="4"/>
  <c r="AI13" i="4" s="1"/>
  <c r="AA13" i="4"/>
  <c r="AB13" i="4" s="1"/>
  <c r="R13" i="4"/>
  <c r="AH12" i="4"/>
  <c r="AI12" i="4" s="1"/>
  <c r="AA12" i="4"/>
  <c r="AB12" i="4" s="1"/>
  <c r="R12" i="4"/>
  <c r="AH11" i="4"/>
  <c r="AI11" i="4" s="1"/>
  <c r="AA11" i="4"/>
  <c r="AB11" i="4" s="1"/>
  <c r="R11" i="4"/>
  <c r="AH10" i="4"/>
  <c r="AI10" i="4" s="1"/>
  <c r="AA10" i="4"/>
  <c r="AB10" i="4" s="1"/>
  <c r="R10" i="4"/>
  <c r="AH9" i="4"/>
  <c r="AI9" i="4" s="1"/>
  <c r="AA9" i="4"/>
  <c r="R9" i="4"/>
  <c r="AJ7" i="4"/>
  <c r="AC7" i="4"/>
  <c r="T7" i="4"/>
  <c r="AC135" i="3"/>
  <c r="AC134" i="3"/>
  <c r="AC133" i="3"/>
  <c r="AC132" i="3"/>
  <c r="AC122" i="3"/>
  <c r="AC121" i="3"/>
  <c r="AC120" i="3"/>
  <c r="AC119" i="3"/>
  <c r="AC118" i="3"/>
  <c r="AC117" i="3"/>
  <c r="AC116" i="3"/>
  <c r="AC115" i="3"/>
  <c r="AC114" i="3"/>
  <c r="AC113" i="3"/>
  <c r="AC112" i="3"/>
  <c r="AC111" i="3"/>
  <c r="AC110" i="3"/>
  <c r="AC109" i="3"/>
  <c r="AC108" i="3"/>
  <c r="AC107" i="3"/>
  <c r="AC106" i="3"/>
  <c r="AC105" i="3"/>
  <c r="AC104" i="3"/>
  <c r="AC103" i="3"/>
  <c r="AC102" i="3"/>
  <c r="AC100" i="3"/>
  <c r="AC99" i="3"/>
  <c r="AC98" i="3"/>
  <c r="AC97" i="3"/>
  <c r="AC96" i="3"/>
  <c r="AC95" i="3"/>
  <c r="AC94" i="3"/>
  <c r="AC93" i="3"/>
  <c r="AC92" i="3"/>
  <c r="AC90" i="3"/>
  <c r="AC89" i="3"/>
  <c r="AC88" i="3"/>
  <c r="AC87" i="3"/>
  <c r="AC86" i="3"/>
  <c r="AC85" i="3"/>
  <c r="AC84" i="3"/>
  <c r="AC83" i="3"/>
  <c r="AC82" i="3"/>
  <c r="AC81" i="3"/>
  <c r="AC80" i="3"/>
  <c r="AC78" i="3"/>
  <c r="AC77" i="3"/>
  <c r="AC76" i="3"/>
  <c r="AC75" i="3"/>
  <c r="AC74" i="3"/>
  <c r="AC73" i="3"/>
  <c r="AC72" i="3"/>
  <c r="AC70" i="3"/>
  <c r="AC69" i="3"/>
  <c r="AC68" i="3"/>
  <c r="AC67" i="3"/>
  <c r="AC66" i="3"/>
  <c r="AC65" i="3"/>
  <c r="AC64" i="3"/>
  <c r="AC63" i="3"/>
  <c r="AC62" i="3"/>
  <c r="AC61" i="3"/>
  <c r="AC60" i="3"/>
  <c r="AC59" i="3"/>
  <c r="AC58" i="3"/>
  <c r="AC57" i="3"/>
  <c r="AC56" i="3"/>
  <c r="AC55" i="3"/>
  <c r="AC54" i="3"/>
  <c r="AC53" i="3"/>
  <c r="AC52" i="3"/>
  <c r="AC51" i="3"/>
  <c r="AC50" i="3"/>
  <c r="AC49" i="3"/>
  <c r="AC48" i="3"/>
  <c r="AC47" i="3"/>
  <c r="AC46" i="3"/>
  <c r="AC45" i="3"/>
  <c r="AC44" i="3"/>
  <c r="AC43" i="3"/>
  <c r="AC42" i="3"/>
  <c r="AC41" i="3"/>
  <c r="AC40" i="3"/>
  <c r="AC39" i="3"/>
  <c r="AC38" i="3"/>
  <c r="AC37" i="3"/>
  <c r="AC36" i="3"/>
  <c r="AC35" i="3"/>
  <c r="AC34" i="3"/>
  <c r="AC33" i="3"/>
  <c r="AC32" i="3"/>
  <c r="AC31" i="3"/>
  <c r="AC30" i="3"/>
  <c r="AC29" i="3"/>
  <c r="AC28" i="3"/>
  <c r="AC27" i="3"/>
  <c r="AC26" i="3"/>
  <c r="AC25" i="3"/>
  <c r="AC24" i="3"/>
  <c r="AC23" i="3"/>
  <c r="AC22" i="3"/>
  <c r="AC21" i="3"/>
  <c r="AC20" i="3"/>
  <c r="AC19" i="3"/>
  <c r="AC18" i="3"/>
  <c r="AC17" i="3"/>
  <c r="AC16" i="3"/>
  <c r="AC15" i="3"/>
  <c r="AC14" i="3"/>
  <c r="AC13" i="3"/>
  <c r="AC12" i="3"/>
  <c r="AC11" i="3"/>
  <c r="AC10" i="3"/>
  <c r="W9" i="3"/>
  <c r="Q9" i="3"/>
  <c r="AC9" i="3" s="1"/>
  <c r="AA7" i="3"/>
  <c r="AJ55" i="4" l="1"/>
  <c r="AJ52" i="4"/>
  <c r="AJ53" i="4"/>
  <c r="AJ54" i="4"/>
  <c r="AQ56" i="4"/>
  <c r="AS56" i="4"/>
  <c r="AC52" i="4"/>
  <c r="AC56" i="4"/>
  <c r="AC53" i="4"/>
  <c r="AC57" i="4"/>
  <c r="AC54" i="4"/>
  <c r="AC55" i="4"/>
  <c r="AM57" i="4"/>
  <c r="AA11" i="3"/>
  <c r="AA19" i="3"/>
  <c r="AD19" i="3" s="1"/>
  <c r="AA27" i="3"/>
  <c r="AD27" i="3" s="1"/>
  <c r="AA35" i="3"/>
  <c r="AD35" i="3" s="1"/>
  <c r="AA42" i="3"/>
  <c r="AD42" i="3" s="1"/>
  <c r="AA46" i="3"/>
  <c r="AD46" i="3" s="1"/>
  <c r="AA53" i="3"/>
  <c r="AD53" i="3" s="1"/>
  <c r="AA60" i="3"/>
  <c r="AD60" i="3" s="1"/>
  <c r="AA67" i="3"/>
  <c r="AA75" i="3"/>
  <c r="AD75" i="3" s="1"/>
  <c r="AA79" i="3"/>
  <c r="AD79" i="3" s="1"/>
  <c r="AA86" i="3"/>
  <c r="AD86" i="3" s="1"/>
  <c r="AA93" i="3"/>
  <c r="AD93" i="3" s="1"/>
  <c r="AA100" i="3"/>
  <c r="AD100" i="3" s="1"/>
  <c r="AA107" i="3"/>
  <c r="AD107" i="3" s="1"/>
  <c r="AA111" i="3"/>
  <c r="AD111" i="3" s="1"/>
  <c r="AA118" i="3"/>
  <c r="AD118" i="3" s="1"/>
  <c r="AA125" i="3"/>
  <c r="AD125" i="3" s="1"/>
  <c r="AA132" i="3"/>
  <c r="AD132" i="3" s="1"/>
  <c r="AA140" i="3"/>
  <c r="AD140" i="3" s="1"/>
  <c r="AA12" i="3"/>
  <c r="AD12" i="3" s="1"/>
  <c r="AA20" i="3"/>
  <c r="AD20" i="3" s="1"/>
  <c r="AA28" i="3"/>
  <c r="AD28" i="3" s="1"/>
  <c r="AA36" i="3"/>
  <c r="AD36" i="3" s="1"/>
  <c r="AA43" i="3"/>
  <c r="AA50" i="3"/>
  <c r="AD50" i="3" s="1"/>
  <c r="AA54" i="3"/>
  <c r="AD54" i="3" s="1"/>
  <c r="AA61" i="3"/>
  <c r="AD61" i="3" s="1"/>
  <c r="AA68" i="3"/>
  <c r="AD68" i="3" s="1"/>
  <c r="AA76" i="3"/>
  <c r="AD76" i="3" s="1"/>
  <c r="AA83" i="3"/>
  <c r="AD83" i="3" s="1"/>
  <c r="AA87" i="3"/>
  <c r="AD87" i="3" s="1"/>
  <c r="AA94" i="3"/>
  <c r="AA101" i="3"/>
  <c r="AD101" i="3" s="1"/>
  <c r="AA108" i="3"/>
  <c r="AD108" i="3" s="1"/>
  <c r="AA115" i="3"/>
  <c r="AD115" i="3" s="1"/>
  <c r="AA119" i="3"/>
  <c r="AD119" i="3" s="1"/>
  <c r="AA126" i="3"/>
  <c r="AD126" i="3" s="1"/>
  <c r="AA133" i="3"/>
  <c r="AD133" i="3" s="1"/>
  <c r="AA141" i="3"/>
  <c r="AD141" i="3" s="1"/>
  <c r="AA13" i="3"/>
  <c r="AD13" i="3" s="1"/>
  <c r="AA21" i="3"/>
  <c r="AD21" i="3" s="1"/>
  <c r="AA29" i="3"/>
  <c r="AD29" i="3" s="1"/>
  <c r="AA37" i="3"/>
  <c r="AD37" i="3" s="1"/>
  <c r="AA44" i="3"/>
  <c r="AD44" i="3" s="1"/>
  <c r="AA51" i="3"/>
  <c r="AD51" i="3" s="1"/>
  <c r="AA58" i="3"/>
  <c r="AD58" i="3" s="1"/>
  <c r="AA62" i="3"/>
  <c r="AD62" i="3" s="1"/>
  <c r="AA69" i="3"/>
  <c r="AD69" i="3" s="1"/>
  <c r="AA77" i="3"/>
  <c r="AD77" i="3" s="1"/>
  <c r="AA84" i="3"/>
  <c r="AD84" i="3" s="1"/>
  <c r="AA91" i="3"/>
  <c r="AD91" i="3" s="1"/>
  <c r="AA95" i="3"/>
  <c r="AD95" i="3" s="1"/>
  <c r="AA102" i="3"/>
  <c r="AD102" i="3" s="1"/>
  <c r="AA109" i="3"/>
  <c r="AD109" i="3" s="1"/>
  <c r="AA116" i="3"/>
  <c r="AD116" i="3" s="1"/>
  <c r="AA123" i="3"/>
  <c r="AD123" i="3" s="1"/>
  <c r="AA127" i="3"/>
  <c r="AD127" i="3" s="1"/>
  <c r="AA134" i="3"/>
  <c r="AD134" i="3" s="1"/>
  <c r="AA142" i="3"/>
  <c r="AD142" i="3" s="1"/>
  <c r="AA10" i="3"/>
  <c r="AD10" i="3" s="1"/>
  <c r="AA18" i="3"/>
  <c r="AD18" i="3" s="1"/>
  <c r="AA26" i="3"/>
  <c r="AD26" i="3" s="1"/>
  <c r="AA34" i="3"/>
  <c r="AD34" i="3" s="1"/>
  <c r="AA38" i="3"/>
  <c r="AD38" i="3" s="1"/>
  <c r="AA45" i="3"/>
  <c r="AD45" i="3" s="1"/>
  <c r="AA52" i="3"/>
  <c r="AD52" i="3" s="1"/>
  <c r="AA59" i="3"/>
  <c r="AD59" i="3" s="1"/>
  <c r="AA66" i="3"/>
  <c r="AD66" i="3" s="1"/>
  <c r="AA70" i="3"/>
  <c r="AD70" i="3" s="1"/>
  <c r="AA78" i="3"/>
  <c r="AD78" i="3" s="1"/>
  <c r="AA85" i="3"/>
  <c r="AA92" i="3"/>
  <c r="AD92" i="3" s="1"/>
  <c r="AA99" i="3"/>
  <c r="AD99" i="3" s="1"/>
  <c r="AA103" i="3"/>
  <c r="AD103" i="3" s="1"/>
  <c r="AA110" i="3"/>
  <c r="AD110" i="3" s="1"/>
  <c r="AA117" i="3"/>
  <c r="AD117" i="3" s="1"/>
  <c r="AA124" i="3"/>
  <c r="AD124" i="3" s="1"/>
  <c r="AA131" i="3"/>
  <c r="AD131" i="3" s="1"/>
  <c r="AA139" i="3"/>
  <c r="AD139" i="3" s="1"/>
  <c r="AA130" i="3"/>
  <c r="AD130" i="3" s="1"/>
  <c r="AA98" i="3"/>
  <c r="AD98" i="3" s="1"/>
  <c r="AA65" i="3"/>
  <c r="AD65" i="3" s="1"/>
  <c r="AA33" i="3"/>
  <c r="AD33" i="3" s="1"/>
  <c r="AA129" i="3"/>
  <c r="AD129" i="3" s="1"/>
  <c r="AA97" i="3"/>
  <c r="AD97" i="3" s="1"/>
  <c r="AA64" i="3"/>
  <c r="AD64" i="3" s="1"/>
  <c r="AA32" i="3"/>
  <c r="AD32" i="3" s="1"/>
  <c r="AA128" i="3"/>
  <c r="AD128" i="3" s="1"/>
  <c r="AA96" i="3"/>
  <c r="AD96" i="3" s="1"/>
  <c r="AA63" i="3"/>
  <c r="AD63" i="3" s="1"/>
  <c r="AA31" i="3"/>
  <c r="AD31" i="3" s="1"/>
  <c r="AA30" i="3"/>
  <c r="AD30" i="3" s="1"/>
  <c r="AA122" i="3"/>
  <c r="AD122" i="3" s="1"/>
  <c r="AA90" i="3"/>
  <c r="AD90" i="3" s="1"/>
  <c r="AA57" i="3"/>
  <c r="AD57" i="3" s="1"/>
  <c r="AA25" i="3"/>
  <c r="AD25" i="3" s="1"/>
  <c r="AA121" i="3"/>
  <c r="AD121" i="3" s="1"/>
  <c r="AA89" i="3"/>
  <c r="AD89" i="3" s="1"/>
  <c r="AA56" i="3"/>
  <c r="AD56" i="3" s="1"/>
  <c r="AA24" i="3"/>
  <c r="AD24" i="3" s="1"/>
  <c r="AA120" i="3"/>
  <c r="AD120" i="3" s="1"/>
  <c r="AA88" i="3"/>
  <c r="AD88" i="3" s="1"/>
  <c r="AA55" i="3"/>
  <c r="AA23" i="3"/>
  <c r="AA22" i="3"/>
  <c r="AD22" i="3" s="1"/>
  <c r="AA114" i="3"/>
  <c r="AD114" i="3" s="1"/>
  <c r="AA82" i="3"/>
  <c r="AD82" i="3" s="1"/>
  <c r="AA49" i="3"/>
  <c r="AD49" i="3" s="1"/>
  <c r="AA17" i="3"/>
  <c r="AD17" i="3" s="1"/>
  <c r="AA113" i="3"/>
  <c r="AD113" i="3" s="1"/>
  <c r="AA81" i="3"/>
  <c r="AA48" i="3"/>
  <c r="AD48" i="3" s="1"/>
  <c r="AA16" i="3"/>
  <c r="AD16" i="3" s="1"/>
  <c r="AA112" i="3"/>
  <c r="AD112" i="3" s="1"/>
  <c r="AA80" i="3"/>
  <c r="AD80" i="3" s="1"/>
  <c r="AA47" i="3"/>
  <c r="AD47" i="3" s="1"/>
  <c r="AA15" i="3"/>
  <c r="AA14" i="3"/>
  <c r="AD14" i="3" s="1"/>
  <c r="AA138" i="3"/>
  <c r="AD138" i="3" s="1"/>
  <c r="AA106" i="3"/>
  <c r="AD106" i="3" s="1"/>
  <c r="AA74" i="3"/>
  <c r="AD74" i="3" s="1"/>
  <c r="AA41" i="3"/>
  <c r="AD41" i="3" s="1"/>
  <c r="AA137" i="3"/>
  <c r="AD137" i="3" s="1"/>
  <c r="AA105" i="3"/>
  <c r="AD105" i="3" s="1"/>
  <c r="AA73" i="3"/>
  <c r="AD73" i="3" s="1"/>
  <c r="AA40" i="3"/>
  <c r="AD40" i="3" s="1"/>
  <c r="AA136" i="3"/>
  <c r="AD136" i="3" s="1"/>
  <c r="AA104" i="3"/>
  <c r="AD104" i="3" s="1"/>
  <c r="AA72" i="3"/>
  <c r="AD72" i="3" s="1"/>
  <c r="AA39" i="3"/>
  <c r="AD39" i="3" s="1"/>
  <c r="AA135" i="3"/>
  <c r="AD135" i="3" s="1"/>
  <c r="AD11" i="3"/>
  <c r="AD15" i="3"/>
  <c r="AD23" i="3"/>
  <c r="AD43" i="3"/>
  <c r="AD55" i="3"/>
  <c r="AD67" i="3"/>
  <c r="AD81" i="3"/>
  <c r="AD85" i="3"/>
  <c r="AD94" i="3"/>
  <c r="S56" i="4"/>
  <c r="AM56" i="4" s="1"/>
  <c r="Y9" i="3"/>
  <c r="S88" i="4"/>
  <c r="AM88" i="4" s="1"/>
  <c r="S96" i="4"/>
  <c r="AM96" i="4" s="1"/>
  <c r="S100" i="4"/>
  <c r="S15" i="4"/>
  <c r="S31" i="4"/>
  <c r="AM31" i="4" s="1"/>
  <c r="S47" i="4"/>
  <c r="AM47" i="4" s="1"/>
  <c r="S79" i="4"/>
  <c r="AM79" i="4" s="1"/>
  <c r="S14" i="4"/>
  <c r="S18" i="4"/>
  <c r="S26" i="4"/>
  <c r="S50" i="4"/>
  <c r="AM50" i="4" s="1"/>
  <c r="S58" i="4"/>
  <c r="S70" i="4"/>
  <c r="AM70" i="4" s="1"/>
  <c r="S78" i="4"/>
  <c r="S94" i="4"/>
  <c r="S102" i="4"/>
  <c r="S110" i="4"/>
  <c r="S12" i="4"/>
  <c r="AM12" i="4" s="1"/>
  <c r="S20" i="4"/>
  <c r="S32" i="4"/>
  <c r="AM32" i="4" s="1"/>
  <c r="S40" i="4"/>
  <c r="AM40" i="4" s="1"/>
  <c r="S48" i="4"/>
  <c r="AM48" i="4" s="1"/>
  <c r="S19" i="4"/>
  <c r="AM19" i="4" s="1"/>
  <c r="S43" i="4"/>
  <c r="S51" i="4"/>
  <c r="S59" i="4"/>
  <c r="AM59" i="4" s="1"/>
  <c r="S67" i="4"/>
  <c r="S83" i="4"/>
  <c r="S9" i="4"/>
  <c r="S17" i="4"/>
  <c r="S21" i="4"/>
  <c r="S29" i="4"/>
  <c r="AM29" i="4" s="1"/>
  <c r="S37" i="4"/>
  <c r="AM37" i="4" s="1"/>
  <c r="S45" i="4"/>
  <c r="AM45" i="4" s="1"/>
  <c r="S65" i="4"/>
  <c r="S69" i="4"/>
  <c r="AM69" i="4" s="1"/>
  <c r="S73" i="4"/>
  <c r="AM73" i="4" s="1"/>
  <c r="S77" i="4"/>
  <c r="S85" i="4"/>
  <c r="AM85" i="4" s="1"/>
  <c r="S93" i="4"/>
  <c r="AM93" i="4" s="1"/>
  <c r="S101" i="4"/>
  <c r="AM101" i="4" s="1"/>
  <c r="AK104" i="4"/>
  <c r="AQ104" i="4" s="1"/>
  <c r="F21" i="2"/>
  <c r="G21" i="2"/>
  <c r="V18" i="1"/>
  <c r="Y18" i="1" s="1"/>
  <c r="V74" i="1"/>
  <c r="Y74" i="1" s="1"/>
  <c r="V102" i="1"/>
  <c r="Y102" i="1" s="1"/>
  <c r="V15" i="1"/>
  <c r="Y15" i="1" s="1"/>
  <c r="V23" i="1"/>
  <c r="Y23" i="1" s="1"/>
  <c r="V31" i="1"/>
  <c r="Y31" i="1" s="1"/>
  <c r="V39" i="1"/>
  <c r="Y39" i="1" s="1"/>
  <c r="V47" i="1"/>
  <c r="Y47" i="1" s="1"/>
  <c r="V55" i="1"/>
  <c r="Y55" i="1" s="1"/>
  <c r="V63" i="1"/>
  <c r="Y63" i="1" s="1"/>
  <c r="V71" i="1"/>
  <c r="Y71" i="1" s="1"/>
  <c r="V79" i="1"/>
  <c r="Y79" i="1" s="1"/>
  <c r="V87" i="1"/>
  <c r="Y87" i="1" s="1"/>
  <c r="V95" i="1"/>
  <c r="Y95" i="1" s="1"/>
  <c r="V103" i="1"/>
  <c r="Y103" i="1" s="1"/>
  <c r="V111" i="1"/>
  <c r="Y111" i="1" s="1"/>
  <c r="V12" i="1"/>
  <c r="Y12" i="1" s="1"/>
  <c r="V16" i="1"/>
  <c r="Y16" i="1" s="1"/>
  <c r="V20" i="1"/>
  <c r="Y20" i="1" s="1"/>
  <c r="V24" i="1"/>
  <c r="Y24" i="1" s="1"/>
  <c r="V28" i="1"/>
  <c r="Y28" i="1" s="1"/>
  <c r="V32" i="1"/>
  <c r="Y32" i="1" s="1"/>
  <c r="V36" i="1"/>
  <c r="Y36" i="1" s="1"/>
  <c r="V40" i="1"/>
  <c r="Y40" i="1" s="1"/>
  <c r="V44" i="1"/>
  <c r="Y44" i="1" s="1"/>
  <c r="V48" i="1"/>
  <c r="Y48" i="1" s="1"/>
  <c r="V52" i="1"/>
  <c r="Y52" i="1" s="1"/>
  <c r="V56" i="1"/>
  <c r="Y56" i="1" s="1"/>
  <c r="V60" i="1"/>
  <c r="Y60" i="1" s="1"/>
  <c r="V64" i="1"/>
  <c r="Y64" i="1" s="1"/>
  <c r="V68" i="1"/>
  <c r="Y68" i="1" s="1"/>
  <c r="V72" i="1"/>
  <c r="Y72" i="1" s="1"/>
  <c r="V76" i="1"/>
  <c r="Y76" i="1" s="1"/>
  <c r="V84" i="1"/>
  <c r="Y84" i="1" s="1"/>
  <c r="V88" i="1"/>
  <c r="Y88" i="1" s="1"/>
  <c r="V92" i="1"/>
  <c r="Y92" i="1" s="1"/>
  <c r="V96" i="1"/>
  <c r="Y96" i="1" s="1"/>
  <c r="V100" i="1"/>
  <c r="Y100" i="1" s="1"/>
  <c r="V108" i="1"/>
  <c r="Y108" i="1" s="1"/>
  <c r="V13" i="1"/>
  <c r="Y13" i="1" s="1"/>
  <c r="V17" i="1"/>
  <c r="Y17" i="1" s="1"/>
  <c r="V21" i="1"/>
  <c r="Y21" i="1" s="1"/>
  <c r="V25" i="1"/>
  <c r="Y25" i="1" s="1"/>
  <c r="V29" i="1"/>
  <c r="Y29" i="1" s="1"/>
  <c r="V33" i="1"/>
  <c r="Y33" i="1" s="1"/>
  <c r="V37" i="1"/>
  <c r="Y37" i="1" s="1"/>
  <c r="V41" i="1"/>
  <c r="Y41" i="1" s="1"/>
  <c r="V45" i="1"/>
  <c r="Y45" i="1" s="1"/>
  <c r="V49" i="1"/>
  <c r="Y49" i="1" s="1"/>
  <c r="V53" i="1"/>
  <c r="Y53" i="1" s="1"/>
  <c r="V57" i="1"/>
  <c r="Y57" i="1" s="1"/>
  <c r="V61" i="1"/>
  <c r="Y61" i="1" s="1"/>
  <c r="V65" i="1"/>
  <c r="Y65" i="1" s="1"/>
  <c r="V69" i="1"/>
  <c r="Y69" i="1" s="1"/>
  <c r="V73" i="1"/>
  <c r="Y73" i="1" s="1"/>
  <c r="V77" i="1"/>
  <c r="Y77" i="1" s="1"/>
  <c r="V81" i="1"/>
  <c r="Y81" i="1" s="1"/>
  <c r="V85" i="1"/>
  <c r="Y85" i="1" s="1"/>
  <c r="V89" i="1"/>
  <c r="Y89" i="1" s="1"/>
  <c r="V93" i="1"/>
  <c r="Y93" i="1" s="1"/>
  <c r="V97" i="1"/>
  <c r="Y97" i="1" s="1"/>
  <c r="V101" i="1"/>
  <c r="Y101" i="1" s="1"/>
  <c r="V105" i="1"/>
  <c r="Y105" i="1" s="1"/>
  <c r="V109" i="1"/>
  <c r="Y109" i="1" s="1"/>
  <c r="V14" i="1"/>
  <c r="Y14" i="1" s="1"/>
  <c r="V22" i="1"/>
  <c r="Y22" i="1" s="1"/>
  <c r="V26" i="1"/>
  <c r="Y26" i="1" s="1"/>
  <c r="V30" i="1"/>
  <c r="Y30" i="1" s="1"/>
  <c r="V34" i="1"/>
  <c r="Y34" i="1" s="1"/>
  <c r="V38" i="1"/>
  <c r="Y38" i="1" s="1"/>
  <c r="V42" i="1"/>
  <c r="Y42" i="1" s="1"/>
  <c r="V46" i="1"/>
  <c r="Y46" i="1" s="1"/>
  <c r="V50" i="1"/>
  <c r="Y50" i="1" s="1"/>
  <c r="V54" i="1"/>
  <c r="Y54" i="1" s="1"/>
  <c r="V58" i="1"/>
  <c r="Y58" i="1" s="1"/>
  <c r="V62" i="1"/>
  <c r="Y62" i="1" s="1"/>
  <c r="V66" i="1"/>
  <c r="Y66" i="1" s="1"/>
  <c r="V70" i="1"/>
  <c r="Y70" i="1" s="1"/>
  <c r="V78" i="1"/>
  <c r="Y78" i="1" s="1"/>
  <c r="V82" i="1"/>
  <c r="Y82" i="1" s="1"/>
  <c r="V86" i="1"/>
  <c r="Y86" i="1" s="1"/>
  <c r="V90" i="1"/>
  <c r="Y90" i="1" s="1"/>
  <c r="V94" i="1"/>
  <c r="Y94" i="1" s="1"/>
  <c r="V98" i="1"/>
  <c r="Y98" i="1" s="1"/>
  <c r="V106" i="1"/>
  <c r="Y106" i="1" s="1"/>
  <c r="V110" i="1"/>
  <c r="Y110" i="1" s="1"/>
  <c r="V11" i="1"/>
  <c r="Y11" i="1" s="1"/>
  <c r="V19" i="1"/>
  <c r="Y19" i="1" s="1"/>
  <c r="V27" i="1"/>
  <c r="Y27" i="1" s="1"/>
  <c r="V35" i="1"/>
  <c r="Y35" i="1" s="1"/>
  <c r="V43" i="1"/>
  <c r="Y43" i="1" s="1"/>
  <c r="V51" i="1"/>
  <c r="Y51" i="1" s="1"/>
  <c r="V59" i="1"/>
  <c r="Y59" i="1" s="1"/>
  <c r="V67" i="1"/>
  <c r="Y67" i="1" s="1"/>
  <c r="V75" i="1"/>
  <c r="Y75" i="1" s="1"/>
  <c r="V83" i="1"/>
  <c r="Y83" i="1" s="1"/>
  <c r="V91" i="1"/>
  <c r="Y91" i="1" s="1"/>
  <c r="V99" i="1"/>
  <c r="Y99" i="1" s="1"/>
  <c r="V107" i="1"/>
  <c r="Y107" i="1" s="1"/>
  <c r="V80" i="1"/>
  <c r="Y80" i="1" s="1"/>
  <c r="V104" i="1"/>
  <c r="Y104" i="1" s="1"/>
  <c r="V112" i="1"/>
  <c r="Y112" i="1" s="1"/>
  <c r="AJ22" i="4"/>
  <c r="AK39" i="4"/>
  <c r="AQ39" i="4" s="1"/>
  <c r="AC45" i="4"/>
  <c r="AK10" i="4"/>
  <c r="AQ10" i="4" s="1"/>
  <c r="AJ13" i="4"/>
  <c r="AK20" i="4"/>
  <c r="AQ20" i="4" s="1"/>
  <c r="AK108" i="4"/>
  <c r="AQ108" i="4" s="1"/>
  <c r="AK103" i="4"/>
  <c r="AQ103" i="4" s="1"/>
  <c r="AK22" i="4"/>
  <c r="AQ22" i="4" s="1"/>
  <c r="AK82" i="4"/>
  <c r="AQ82" i="4" s="1"/>
  <c r="T11" i="4"/>
  <c r="AK25" i="4"/>
  <c r="AQ25" i="4" s="1"/>
  <c r="AK33" i="4"/>
  <c r="AQ33" i="4" s="1"/>
  <c r="AC43" i="4"/>
  <c r="AC26" i="4"/>
  <c r="T48" i="4"/>
  <c r="AK64" i="4"/>
  <c r="AQ64" i="4" s="1"/>
  <c r="AI22" i="4"/>
  <c r="AK24" i="4"/>
  <c r="AQ24" i="4" s="1"/>
  <c r="AK35" i="4"/>
  <c r="AQ35" i="4" s="1"/>
  <c r="AB43" i="4"/>
  <c r="AK51" i="4"/>
  <c r="AK84" i="4"/>
  <c r="AQ84" i="4" s="1"/>
  <c r="AK95" i="4"/>
  <c r="AQ95" i="4" s="1"/>
  <c r="AK105" i="4"/>
  <c r="AQ105" i="4" s="1"/>
  <c r="AK19" i="4"/>
  <c r="AQ19" i="4" s="1"/>
  <c r="S82" i="4"/>
  <c r="AM82" i="4" s="1"/>
  <c r="AK13" i="4"/>
  <c r="AQ13" i="4" s="1"/>
  <c r="AK57" i="4"/>
  <c r="AK71" i="4"/>
  <c r="AQ71" i="4" s="1"/>
  <c r="AK74" i="4"/>
  <c r="AQ74" i="4" s="1"/>
  <c r="AK97" i="4"/>
  <c r="AQ97" i="4" s="1"/>
  <c r="AK107" i="4"/>
  <c r="AQ107" i="4" s="1"/>
  <c r="AK47" i="4"/>
  <c r="AQ47" i="4" s="1"/>
  <c r="AC25" i="4"/>
  <c r="AK48" i="4"/>
  <c r="AQ48" i="4" s="1"/>
  <c r="AK99" i="4"/>
  <c r="AQ99" i="4" s="1"/>
  <c r="AK37" i="4"/>
  <c r="AQ37" i="4" s="1"/>
  <c r="AK79" i="4"/>
  <c r="AQ79" i="4" s="1"/>
  <c r="AK16" i="4"/>
  <c r="AQ16" i="4" s="1"/>
  <c r="AC30" i="4"/>
  <c r="AK61" i="4"/>
  <c r="AQ61" i="4" s="1"/>
  <c r="AK106" i="4"/>
  <c r="AQ106" i="4" s="1"/>
  <c r="AK89" i="4"/>
  <c r="AQ89" i="4" s="1"/>
  <c r="S89" i="4"/>
  <c r="AM89" i="4" s="1"/>
  <c r="AI102" i="4"/>
  <c r="AK102" i="4"/>
  <c r="AQ102" i="4" s="1"/>
  <c r="AK18" i="4"/>
  <c r="AQ18" i="4" s="1"/>
  <c r="AB18" i="4"/>
  <c r="AC18" i="4"/>
  <c r="S86" i="4"/>
  <c r="AM86" i="4" s="1"/>
  <c r="AK86" i="4"/>
  <c r="AQ86" i="4" s="1"/>
  <c r="AK76" i="4"/>
  <c r="AQ76" i="4" s="1"/>
  <c r="AK85" i="4"/>
  <c r="AQ85" i="4" s="1"/>
  <c r="AB15" i="4"/>
  <c r="AK15" i="4"/>
  <c r="AQ15" i="4" s="1"/>
  <c r="S30" i="4"/>
  <c r="AM30" i="4" s="1"/>
  <c r="AK30" i="4"/>
  <c r="AQ30" i="4" s="1"/>
  <c r="AB9" i="4"/>
  <c r="AK9" i="4"/>
  <c r="AI20" i="4"/>
  <c r="AJ20" i="4"/>
  <c r="AK23" i="4"/>
  <c r="AQ23" i="4" s="1"/>
  <c r="S46" i="4"/>
  <c r="AM46" i="4" s="1"/>
  <c r="AK46" i="4"/>
  <c r="AQ46" i="4" s="1"/>
  <c r="AK68" i="4"/>
  <c r="AQ68" i="4" s="1"/>
  <c r="S72" i="4"/>
  <c r="AM72" i="4" s="1"/>
  <c r="AK72" i="4"/>
  <c r="AQ72" i="4" s="1"/>
  <c r="AB83" i="4"/>
  <c r="AK83" i="4"/>
  <c r="AQ83" i="4" s="1"/>
  <c r="AK100" i="4"/>
  <c r="AQ100" i="4" s="1"/>
  <c r="AI100" i="4"/>
  <c r="AK32" i="4"/>
  <c r="AQ32" i="4" s="1"/>
  <c r="AK73" i="4"/>
  <c r="AQ73" i="4" s="1"/>
  <c r="AK11" i="4"/>
  <c r="AQ11" i="4" s="1"/>
  <c r="AI26" i="4"/>
  <c r="AK26" i="4"/>
  <c r="AQ26" i="4" s="1"/>
  <c r="S27" i="4"/>
  <c r="AM27" i="4" s="1"/>
  <c r="AK27" i="4"/>
  <c r="AQ27" i="4" s="1"/>
  <c r="S44" i="4"/>
  <c r="AM44" i="4" s="1"/>
  <c r="AK44" i="4"/>
  <c r="AQ44" i="4" s="1"/>
  <c r="AK60" i="4"/>
  <c r="AQ60" i="4" s="1"/>
  <c r="AK62" i="4"/>
  <c r="AQ62" i="4" s="1"/>
  <c r="AK75" i="4"/>
  <c r="AQ75" i="4" s="1"/>
  <c r="AK81" i="4"/>
  <c r="AQ81" i="4" s="1"/>
  <c r="S90" i="4"/>
  <c r="AM90" i="4" s="1"/>
  <c r="AK90" i="4"/>
  <c r="AQ90" i="4" s="1"/>
  <c r="S98" i="4"/>
  <c r="AM98" i="4" s="1"/>
  <c r="AK98" i="4"/>
  <c r="AQ98" i="4" s="1"/>
  <c r="AB94" i="4"/>
  <c r="AK94" i="4"/>
  <c r="AQ94" i="4" s="1"/>
  <c r="S99" i="4"/>
  <c r="AM99" i="4" s="1"/>
  <c r="AK65" i="4"/>
  <c r="AQ65" i="4" s="1"/>
  <c r="AI21" i="4"/>
  <c r="AK21" i="4"/>
  <c r="AQ21" i="4" s="1"/>
  <c r="AJ29" i="4"/>
  <c r="AB38" i="4"/>
  <c r="AK38" i="4"/>
  <c r="AQ38" i="4" s="1"/>
  <c r="S42" i="4"/>
  <c r="AM42" i="4" s="1"/>
  <c r="AK42" i="4"/>
  <c r="AQ42" i="4" s="1"/>
  <c r="AK49" i="4"/>
  <c r="AQ49" i="4" s="1"/>
  <c r="AB77" i="4"/>
  <c r="AK77" i="4"/>
  <c r="AQ77" i="4" s="1"/>
  <c r="S87" i="4"/>
  <c r="AM87" i="4" s="1"/>
  <c r="AK87" i="4"/>
  <c r="AQ87" i="4" s="1"/>
  <c r="AK110" i="4"/>
  <c r="AQ110" i="4" s="1"/>
  <c r="AI110" i="4"/>
  <c r="AK28" i="4"/>
  <c r="AQ28" i="4" s="1"/>
  <c r="AK67" i="4"/>
  <c r="AQ67" i="4" s="1"/>
  <c r="AK101" i="4"/>
  <c r="AQ101" i="4" s="1"/>
  <c r="AI34" i="4"/>
  <c r="AK34" i="4"/>
  <c r="AQ34" i="4" s="1"/>
  <c r="S71" i="4"/>
  <c r="AM71" i="4" s="1"/>
  <c r="S92" i="4"/>
  <c r="AM92" i="4" s="1"/>
  <c r="AK92" i="4"/>
  <c r="AQ92" i="4" s="1"/>
  <c r="AK40" i="4"/>
  <c r="AQ40" i="4" s="1"/>
  <c r="S66" i="4"/>
  <c r="AM66" i="4" s="1"/>
  <c r="AK66" i="4"/>
  <c r="AQ66" i="4" s="1"/>
  <c r="S91" i="4"/>
  <c r="AM91" i="4" s="1"/>
  <c r="AK91" i="4"/>
  <c r="AQ91" i="4" s="1"/>
  <c r="AI58" i="4"/>
  <c r="AK58" i="4"/>
  <c r="S63" i="4"/>
  <c r="AK63" i="4"/>
  <c r="AQ63" i="4" s="1"/>
  <c r="AK93" i="4"/>
  <c r="AQ93" i="4" s="1"/>
  <c r="S36" i="4"/>
  <c r="AK36" i="4"/>
  <c r="AQ36" i="4" s="1"/>
  <c r="S41" i="4"/>
  <c r="AM41" i="4" s="1"/>
  <c r="AK41" i="4"/>
  <c r="AQ41" i="4" s="1"/>
  <c r="S80" i="4"/>
  <c r="AM80" i="4" s="1"/>
  <c r="AK80" i="4"/>
  <c r="AQ80" i="4" s="1"/>
  <c r="AK109" i="4"/>
  <c r="AQ109" i="4" s="1"/>
  <c r="AI109" i="4"/>
  <c r="AK70" i="4"/>
  <c r="AQ70" i="4" s="1"/>
  <c r="AK45" i="4"/>
  <c r="AQ45" i="4" s="1"/>
  <c r="AC41" i="4"/>
  <c r="AK14" i="4"/>
  <c r="AQ14" i="4" s="1"/>
  <c r="AK29" i="4"/>
  <c r="AQ29" i="4" s="1"/>
  <c r="AK78" i="4"/>
  <c r="AQ78" i="4" s="1"/>
  <c r="AJ16" i="4"/>
  <c r="S68" i="4"/>
  <c r="AM68" i="4" s="1"/>
  <c r="AK31" i="4"/>
  <c r="AQ31" i="4" s="1"/>
  <c r="AK43" i="4"/>
  <c r="AQ43" i="4" s="1"/>
  <c r="AK59" i="4"/>
  <c r="AK88" i="4"/>
  <c r="AQ88" i="4" s="1"/>
  <c r="AK96" i="4"/>
  <c r="AQ96" i="4" s="1"/>
  <c r="AK12" i="4"/>
  <c r="AQ12" i="4" s="1"/>
  <c r="AK17" i="4"/>
  <c r="AQ17" i="4" s="1"/>
  <c r="AK50" i="4"/>
  <c r="AQ50" i="4" s="1"/>
  <c r="AK69" i="4"/>
  <c r="AQ69" i="4" s="1"/>
  <c r="AB78" i="4"/>
  <c r="AB51" i="4"/>
  <c r="S84" i="4"/>
  <c r="AM84" i="4" s="1"/>
  <c r="AB110" i="4"/>
  <c r="T31" i="4"/>
  <c r="T58" i="4"/>
  <c r="T27" i="4"/>
  <c r="T95" i="4"/>
  <c r="S64" i="4"/>
  <c r="AM64" i="4" s="1"/>
  <c r="S24" i="4"/>
  <c r="AM24" i="4" s="1"/>
  <c r="S34" i="4"/>
  <c r="S74" i="4"/>
  <c r="AM74" i="4" s="1"/>
  <c r="AC21" i="4"/>
  <c r="S23" i="4"/>
  <c r="AM23" i="4" s="1"/>
  <c r="S28" i="4"/>
  <c r="AM28" i="4" s="1"/>
  <c r="S81" i="4"/>
  <c r="AM81" i="4" s="1"/>
  <c r="S97" i="4"/>
  <c r="AM97" i="4" s="1"/>
  <c r="S107" i="4"/>
  <c r="AM107" i="4" s="1"/>
  <c r="S108" i="4"/>
  <c r="AM108" i="4" s="1"/>
  <c r="S35" i="4"/>
  <c r="AM35" i="4" s="1"/>
  <c r="AC19" i="4"/>
  <c r="AJ37" i="4"/>
  <c r="S39" i="4"/>
  <c r="AM39" i="4" s="1"/>
  <c r="S95" i="4"/>
  <c r="AM95" i="4" s="1"/>
  <c r="S49" i="4"/>
  <c r="AM49" i="4" s="1"/>
  <c r="AC83" i="4"/>
  <c r="AC10" i="4"/>
  <c r="AC110" i="4"/>
  <c r="AC40" i="4"/>
  <c r="S76" i="4"/>
  <c r="AM76" i="4" s="1"/>
  <c r="S105" i="4"/>
  <c r="AM105" i="4" s="1"/>
  <c r="AJ109" i="4"/>
  <c r="AJ73" i="4"/>
  <c r="AJ33" i="4"/>
  <c r="AJ49" i="4"/>
  <c r="AJ35" i="4"/>
  <c r="AJ17" i="4"/>
  <c r="S11" i="4"/>
  <c r="AM11" i="4" s="1"/>
  <c r="AJ14" i="4"/>
  <c r="AJ19" i="4"/>
  <c r="S104" i="4"/>
  <c r="AM104" i="4" s="1"/>
  <c r="S109" i="4"/>
  <c r="AC36" i="4"/>
  <c r="AB36" i="4"/>
  <c r="AI65" i="4"/>
  <c r="S38" i="4"/>
  <c r="T56" i="4"/>
  <c r="S60" i="4"/>
  <c r="AM60" i="4" s="1"/>
  <c r="T24" i="4"/>
  <c r="T26" i="4"/>
  <c r="T42" i="4"/>
  <c r="T59" i="4"/>
  <c r="T64" i="4"/>
  <c r="T74" i="4"/>
  <c r="T86" i="4"/>
  <c r="S10" i="4"/>
  <c r="AM10" i="4" s="1"/>
  <c r="AB14" i="4"/>
  <c r="AB17" i="4"/>
  <c r="AB20" i="4"/>
  <c r="S25" i="4"/>
  <c r="AM25" i="4" s="1"/>
  <c r="AJ28" i="4"/>
  <c r="AJ38" i="4"/>
  <c r="T41" i="4"/>
  <c r="AC99" i="4"/>
  <c r="AC94" i="4"/>
  <c r="AC89" i="4"/>
  <c r="AC85" i="4"/>
  <c r="AC79" i="4"/>
  <c r="AC106" i="4"/>
  <c r="AC95" i="4"/>
  <c r="AC90" i="4"/>
  <c r="AC76" i="4"/>
  <c r="AC100" i="4"/>
  <c r="AC91" i="4"/>
  <c r="AC86" i="4"/>
  <c r="AC82" i="4"/>
  <c r="AC80" i="4"/>
  <c r="AC67" i="4"/>
  <c r="AC109" i="4"/>
  <c r="AC98" i="4"/>
  <c r="AC96" i="4"/>
  <c r="AC81" i="4"/>
  <c r="AC78" i="4"/>
  <c r="AC74" i="4"/>
  <c r="AC108" i="4"/>
  <c r="AC104" i="4"/>
  <c r="AC102" i="4"/>
  <c r="AC101" i="4"/>
  <c r="AC68" i="4"/>
  <c r="AC63" i="4"/>
  <c r="AC61" i="4"/>
  <c r="AC66" i="4"/>
  <c r="AC64" i="4"/>
  <c r="AC50" i="4"/>
  <c r="AC46" i="4"/>
  <c r="AC42" i="4"/>
  <c r="AC93" i="4"/>
  <c r="AC92" i="4"/>
  <c r="AC84" i="4"/>
  <c r="AC77" i="4"/>
  <c r="AC70" i="4"/>
  <c r="AC65" i="4"/>
  <c r="AC59" i="4"/>
  <c r="AC47" i="4"/>
  <c r="AC88" i="4"/>
  <c r="AC87" i="4"/>
  <c r="AC73" i="4"/>
  <c r="AC60" i="4"/>
  <c r="AC51" i="4"/>
  <c r="AC49" i="4"/>
  <c r="AC107" i="4"/>
  <c r="AC103" i="4"/>
  <c r="AC71" i="4"/>
  <c r="AC69" i="4"/>
  <c r="AC62" i="4"/>
  <c r="AC39" i="4"/>
  <c r="AC33" i="4"/>
  <c r="AC72" i="4"/>
  <c r="AC44" i="4"/>
  <c r="AC35" i="4"/>
  <c r="AC28" i="4"/>
  <c r="AC22" i="4"/>
  <c r="AC16" i="4"/>
  <c r="AC13" i="4"/>
  <c r="AC97" i="4"/>
  <c r="AC58" i="4"/>
  <c r="AC24" i="4"/>
  <c r="AC105" i="4"/>
  <c r="AC48" i="4"/>
  <c r="AC37" i="4"/>
  <c r="AC27" i="4"/>
  <c r="AC23" i="4"/>
  <c r="AC20" i="4"/>
  <c r="AC17" i="4"/>
  <c r="AC14" i="4"/>
  <c r="AC9" i="4"/>
  <c r="AC12" i="4"/>
  <c r="S13" i="4"/>
  <c r="AM13" i="4" s="1"/>
  <c r="AC15" i="4"/>
  <c r="S16" i="4"/>
  <c r="AM16" i="4" s="1"/>
  <c r="S22" i="4"/>
  <c r="AJ24" i="4"/>
  <c r="AJ30" i="4"/>
  <c r="S33" i="4"/>
  <c r="AM33" i="4" s="1"/>
  <c r="AC34" i="4"/>
  <c r="AJ42" i="4"/>
  <c r="AJ43" i="4"/>
  <c r="T44" i="4"/>
  <c r="AJ47" i="4"/>
  <c r="T51" i="4"/>
  <c r="AI63" i="4"/>
  <c r="AC75" i="4"/>
  <c r="T102" i="4"/>
  <c r="S103" i="4"/>
  <c r="AM103" i="4" s="1"/>
  <c r="AJ100" i="4"/>
  <c r="AJ91" i="4"/>
  <c r="AJ86" i="4"/>
  <c r="AJ82" i="4"/>
  <c r="AJ80" i="4"/>
  <c r="AJ97" i="4"/>
  <c r="AJ92" i="4"/>
  <c r="AJ83" i="4"/>
  <c r="AJ77" i="4"/>
  <c r="AJ108" i="4"/>
  <c r="AJ104" i="4"/>
  <c r="AJ102" i="4"/>
  <c r="AJ88" i="4"/>
  <c r="AJ84" i="4"/>
  <c r="AJ81" i="4"/>
  <c r="AJ78" i="4"/>
  <c r="AJ107" i="4"/>
  <c r="AJ101" i="4"/>
  <c r="AJ95" i="4"/>
  <c r="AJ94" i="4"/>
  <c r="AJ72" i="4"/>
  <c r="AJ79" i="4"/>
  <c r="AJ75" i="4"/>
  <c r="AJ106" i="4"/>
  <c r="AJ99" i="4"/>
  <c r="AJ70" i="4"/>
  <c r="AJ96" i="4"/>
  <c r="AJ87" i="4"/>
  <c r="AJ64" i="4"/>
  <c r="AJ105" i="4"/>
  <c r="AJ103" i="4"/>
  <c r="AJ98" i="4"/>
  <c r="AJ93" i="4"/>
  <c r="AJ85" i="4"/>
  <c r="AJ76" i="4"/>
  <c r="AJ74" i="4"/>
  <c r="AJ65" i="4"/>
  <c r="AJ57" i="4"/>
  <c r="AJ48" i="4"/>
  <c r="AJ44" i="4"/>
  <c r="AJ71" i="4"/>
  <c r="AJ69" i="4"/>
  <c r="AJ68" i="4"/>
  <c r="AJ62" i="4"/>
  <c r="AJ58" i="4"/>
  <c r="AJ110" i="4"/>
  <c r="AJ50" i="4"/>
  <c r="AJ34" i="4"/>
  <c r="AJ26" i="4"/>
  <c r="AJ23" i="4"/>
  <c r="AJ60" i="4"/>
  <c r="AJ46" i="4"/>
  <c r="AJ45" i="4"/>
  <c r="AJ41" i="4"/>
  <c r="AJ39" i="4"/>
  <c r="AJ32" i="4"/>
  <c r="AJ11" i="4"/>
  <c r="AJ90" i="4"/>
  <c r="AJ89" i="4"/>
  <c r="AJ56" i="4"/>
  <c r="AJ31" i="4"/>
  <c r="AJ21" i="4"/>
  <c r="AJ18" i="4"/>
  <c r="AJ51" i="4"/>
  <c r="AJ15" i="4"/>
  <c r="AJ12" i="4"/>
  <c r="AJ9" i="4"/>
  <c r="AJ61" i="4"/>
  <c r="AJ59" i="4"/>
  <c r="AJ10" i="4"/>
  <c r="AC11" i="4"/>
  <c r="T13" i="4"/>
  <c r="T16" i="4"/>
  <c r="T22" i="4"/>
  <c r="AJ25" i="4"/>
  <c r="AC31" i="4"/>
  <c r="T33" i="4"/>
  <c r="AJ36" i="4"/>
  <c r="AC38" i="4"/>
  <c r="AJ40" i="4"/>
  <c r="T46" i="4"/>
  <c r="S61" i="4"/>
  <c r="AM61" i="4" s="1"/>
  <c r="AJ63" i="4"/>
  <c r="AI67" i="4"/>
  <c r="T97" i="4"/>
  <c r="T92" i="4"/>
  <c r="T83" i="4"/>
  <c r="T109" i="4"/>
  <c r="T98" i="4"/>
  <c r="T93" i="4"/>
  <c r="T99" i="4"/>
  <c r="T94" i="4"/>
  <c r="T89" i="4"/>
  <c r="T85" i="4"/>
  <c r="T79" i="4"/>
  <c r="T87" i="4"/>
  <c r="T80" i="4"/>
  <c r="T70" i="4"/>
  <c r="T100" i="4"/>
  <c r="T88" i="4"/>
  <c r="T82" i="4"/>
  <c r="T77" i="4"/>
  <c r="T76" i="4"/>
  <c r="T73" i="4"/>
  <c r="T110" i="4"/>
  <c r="T105" i="4"/>
  <c r="T103" i="4"/>
  <c r="T90" i="4"/>
  <c r="T71" i="4"/>
  <c r="T68" i="4"/>
  <c r="T75" i="4"/>
  <c r="T60" i="4"/>
  <c r="T108" i="4"/>
  <c r="T81" i="4"/>
  <c r="T78" i="4"/>
  <c r="T69" i="4"/>
  <c r="T65" i="4"/>
  <c r="T104" i="4"/>
  <c r="T101" i="4"/>
  <c r="T96" i="4"/>
  <c r="T63" i="4"/>
  <c r="T61" i="4"/>
  <c r="T55" i="4"/>
  <c r="T106" i="4"/>
  <c r="T72" i="4"/>
  <c r="T57" i="4"/>
  <c r="T50" i="4"/>
  <c r="T84" i="4"/>
  <c r="T54" i="4"/>
  <c r="T47" i="4"/>
  <c r="T45" i="4"/>
  <c r="T32" i="4"/>
  <c r="T36" i="4"/>
  <c r="T30" i="4"/>
  <c r="T15" i="4"/>
  <c r="T12" i="4"/>
  <c r="T9" i="4"/>
  <c r="T66" i="4"/>
  <c r="T91" i="4"/>
  <c r="T67" i="4"/>
  <c r="T62" i="4"/>
  <c r="T43" i="4"/>
  <c r="T40" i="4"/>
  <c r="T38" i="4"/>
  <c r="T34" i="4"/>
  <c r="T19" i="4"/>
  <c r="T107" i="4"/>
  <c r="T49" i="4"/>
  <c r="T35" i="4"/>
  <c r="T29" i="4"/>
  <c r="T25" i="4"/>
  <c r="T10" i="4"/>
  <c r="T53" i="4"/>
  <c r="T28" i="4"/>
  <c r="T39" i="4"/>
  <c r="T14" i="4"/>
  <c r="T17" i="4"/>
  <c r="T18" i="4"/>
  <c r="T20" i="4"/>
  <c r="T21" i="4"/>
  <c r="T23" i="4"/>
  <c r="AJ27" i="4"/>
  <c r="AC29" i="4"/>
  <c r="AC32" i="4"/>
  <c r="T37" i="4"/>
  <c r="AJ66" i="4"/>
  <c r="AJ67" i="4"/>
  <c r="S62" i="4"/>
  <c r="AM62" i="4" s="1"/>
  <c r="S106" i="4"/>
  <c r="AM106" i="4" s="1"/>
  <c r="S75" i="4"/>
  <c r="AM75" i="4" s="1"/>
  <c r="AA9" i="3"/>
  <c r="AD9" i="3" s="1"/>
  <c r="AQ58" i="4" l="1"/>
  <c r="AS58" i="4"/>
  <c r="AQ57" i="4"/>
  <c r="AS57" i="4"/>
  <c r="AQ59" i="4"/>
  <c r="AS59" i="4"/>
  <c r="AS9" i="4"/>
  <c r="AQ9" i="4"/>
  <c r="AT56" i="4"/>
  <c r="AQ51" i="4"/>
  <c r="AS51" i="4"/>
  <c r="AM58" i="4"/>
  <c r="AL108" i="4"/>
  <c r="AL56" i="4"/>
  <c r="AL105" i="4"/>
  <c r="AL16" i="4"/>
  <c r="AL106" i="4"/>
  <c r="AL75" i="4"/>
  <c r="AL25" i="4"/>
  <c r="AM34" i="4"/>
  <c r="AL34" i="4" s="1"/>
  <c r="AM21" i="4"/>
  <c r="AL21" i="4" s="1"/>
  <c r="AM94" i="4"/>
  <c r="AL94" i="4" s="1"/>
  <c r="AO69" i="4"/>
  <c r="AS69" i="4"/>
  <c r="AT69" i="4" s="1"/>
  <c r="AO96" i="4"/>
  <c r="AS96" i="4"/>
  <c r="AT96" i="4" s="1"/>
  <c r="AO31" i="4"/>
  <c r="AS31" i="4"/>
  <c r="AT31" i="4" s="1"/>
  <c r="AO29" i="4"/>
  <c r="AS29" i="4"/>
  <c r="AT29" i="4" s="1"/>
  <c r="AO45" i="4"/>
  <c r="AS45" i="4"/>
  <c r="AT45" i="4" s="1"/>
  <c r="AO109" i="4"/>
  <c r="AS109" i="4"/>
  <c r="AT109" i="4" s="1"/>
  <c r="AO63" i="4"/>
  <c r="AS63" i="4"/>
  <c r="AT63" i="4" s="1"/>
  <c r="AO91" i="4"/>
  <c r="AS91" i="4"/>
  <c r="AT91" i="4" s="1"/>
  <c r="AO40" i="4"/>
  <c r="AS40" i="4"/>
  <c r="AT40" i="4" s="1"/>
  <c r="AO34" i="4"/>
  <c r="AS34" i="4"/>
  <c r="AT34" i="4" s="1"/>
  <c r="AO28" i="4"/>
  <c r="AS28" i="4"/>
  <c r="AT28" i="4" s="1"/>
  <c r="AO38" i="4"/>
  <c r="AS38" i="4"/>
  <c r="AT38" i="4" s="1"/>
  <c r="AO60" i="4"/>
  <c r="AS60" i="4"/>
  <c r="AT60" i="4" s="1"/>
  <c r="AO73" i="4"/>
  <c r="AS73" i="4"/>
  <c r="AT73" i="4" s="1"/>
  <c r="AO83" i="4"/>
  <c r="AS83" i="4"/>
  <c r="AT83" i="4" s="1"/>
  <c r="AO68" i="4"/>
  <c r="AS68" i="4"/>
  <c r="AT68" i="4" s="1"/>
  <c r="AO30" i="4"/>
  <c r="AS30" i="4"/>
  <c r="AT30" i="4" s="1"/>
  <c r="AO85" i="4"/>
  <c r="AS85" i="4"/>
  <c r="AT85" i="4" s="1"/>
  <c r="AO61" i="4"/>
  <c r="AS61" i="4"/>
  <c r="AT61" i="4" s="1"/>
  <c r="AO37" i="4"/>
  <c r="AS37" i="4"/>
  <c r="AT37" i="4" s="1"/>
  <c r="AO47" i="4"/>
  <c r="AS47" i="4"/>
  <c r="AT47" i="4" s="1"/>
  <c r="AO71" i="4"/>
  <c r="AS71" i="4"/>
  <c r="AT71" i="4" s="1"/>
  <c r="AO19" i="4"/>
  <c r="AS19" i="4"/>
  <c r="AT19" i="4" s="1"/>
  <c r="AO51" i="4"/>
  <c r="AO82" i="4"/>
  <c r="AS82" i="4"/>
  <c r="AT82" i="4" s="1"/>
  <c r="AO50" i="4"/>
  <c r="AS50" i="4"/>
  <c r="AT50" i="4" s="1"/>
  <c r="AO88" i="4"/>
  <c r="AS88" i="4"/>
  <c r="AT88" i="4" s="1"/>
  <c r="AO14" i="4"/>
  <c r="AS14" i="4"/>
  <c r="AT14" i="4" s="1"/>
  <c r="AO70" i="4"/>
  <c r="AS70" i="4"/>
  <c r="AT70" i="4" s="1"/>
  <c r="AO80" i="4"/>
  <c r="AS80" i="4"/>
  <c r="AT80" i="4" s="1"/>
  <c r="AO36" i="4"/>
  <c r="AS36" i="4"/>
  <c r="AT36" i="4" s="1"/>
  <c r="AO92" i="4"/>
  <c r="AS92" i="4"/>
  <c r="AT92" i="4" s="1"/>
  <c r="AO77" i="4"/>
  <c r="AS77" i="4"/>
  <c r="AT77" i="4" s="1"/>
  <c r="AO49" i="4"/>
  <c r="AS49" i="4"/>
  <c r="AT49" i="4" s="1"/>
  <c r="AO65" i="4"/>
  <c r="AS65" i="4"/>
  <c r="AT65" i="4" s="1"/>
  <c r="AO98" i="4"/>
  <c r="AS98" i="4"/>
  <c r="AT98" i="4" s="1"/>
  <c r="AO81" i="4"/>
  <c r="AS81" i="4"/>
  <c r="AT81" i="4" s="1"/>
  <c r="AO44" i="4"/>
  <c r="AS44" i="4"/>
  <c r="AT44" i="4" s="1"/>
  <c r="AO26" i="4"/>
  <c r="AS26" i="4"/>
  <c r="AT26" i="4" s="1"/>
  <c r="AO32" i="4"/>
  <c r="AS32" i="4"/>
  <c r="AT32" i="4" s="1"/>
  <c r="AO46" i="4"/>
  <c r="AS46" i="4"/>
  <c r="AT46" i="4" s="1"/>
  <c r="AO76" i="4"/>
  <c r="AS76" i="4"/>
  <c r="AT76" i="4" s="1"/>
  <c r="AO99" i="4"/>
  <c r="AS99" i="4"/>
  <c r="AT99" i="4" s="1"/>
  <c r="AO107" i="4"/>
  <c r="AS107" i="4"/>
  <c r="AT107" i="4" s="1"/>
  <c r="AO57" i="4"/>
  <c r="AO105" i="4"/>
  <c r="AS105" i="4"/>
  <c r="AT105" i="4" s="1"/>
  <c r="AO64" i="4"/>
  <c r="AS64" i="4"/>
  <c r="AT64" i="4" s="1"/>
  <c r="AO33" i="4"/>
  <c r="AS33" i="4"/>
  <c r="AT33" i="4" s="1"/>
  <c r="AO56" i="4"/>
  <c r="AO108" i="4"/>
  <c r="AS108" i="4"/>
  <c r="AT108" i="4" s="1"/>
  <c r="AO10" i="4"/>
  <c r="AS10" i="4"/>
  <c r="AT10" i="4" s="1"/>
  <c r="AO104" i="4"/>
  <c r="AS104" i="4"/>
  <c r="AT104" i="4" s="1"/>
  <c r="AO17" i="4"/>
  <c r="AS17" i="4"/>
  <c r="AT17" i="4" s="1"/>
  <c r="AO59" i="4"/>
  <c r="AT59" i="4"/>
  <c r="AO12" i="4"/>
  <c r="AS12" i="4"/>
  <c r="AT12" i="4" s="1"/>
  <c r="AO43" i="4"/>
  <c r="AS43" i="4"/>
  <c r="AT43" i="4" s="1"/>
  <c r="AO78" i="4"/>
  <c r="AS78" i="4"/>
  <c r="AT78" i="4" s="1"/>
  <c r="AO41" i="4"/>
  <c r="AS41" i="4"/>
  <c r="AT41" i="4" s="1"/>
  <c r="AO93" i="4"/>
  <c r="AS93" i="4"/>
  <c r="AT93" i="4" s="1"/>
  <c r="AO67" i="4"/>
  <c r="AS67" i="4"/>
  <c r="AT67" i="4" s="1"/>
  <c r="AO87" i="4"/>
  <c r="AS87" i="4"/>
  <c r="AT87" i="4" s="1"/>
  <c r="AO21" i="4"/>
  <c r="AS21" i="4"/>
  <c r="AT21" i="4" s="1"/>
  <c r="AO94" i="4"/>
  <c r="AS94" i="4"/>
  <c r="AT94" i="4" s="1"/>
  <c r="AO90" i="4"/>
  <c r="AS90" i="4"/>
  <c r="AT90" i="4" s="1"/>
  <c r="AO62" i="4"/>
  <c r="AS62" i="4"/>
  <c r="AT62" i="4" s="1"/>
  <c r="AO27" i="4"/>
  <c r="AS27" i="4"/>
  <c r="AT27" i="4" s="1"/>
  <c r="AO11" i="4"/>
  <c r="AS11" i="4"/>
  <c r="AT11" i="4" s="1"/>
  <c r="AO100" i="4"/>
  <c r="AS100" i="4"/>
  <c r="AT100" i="4" s="1"/>
  <c r="AO23" i="4"/>
  <c r="AS23" i="4"/>
  <c r="AT23" i="4" s="1"/>
  <c r="AO102" i="4"/>
  <c r="AS102" i="4"/>
  <c r="AT102" i="4" s="1"/>
  <c r="AO106" i="4"/>
  <c r="AS106" i="4"/>
  <c r="AT106" i="4" s="1"/>
  <c r="AO79" i="4"/>
  <c r="AS79" i="4"/>
  <c r="AT79" i="4" s="1"/>
  <c r="AO74" i="4"/>
  <c r="AS74" i="4"/>
  <c r="AT74" i="4" s="1"/>
  <c r="AO84" i="4"/>
  <c r="AS84" i="4"/>
  <c r="AT84" i="4" s="1"/>
  <c r="AO24" i="4"/>
  <c r="AS24" i="4"/>
  <c r="AT24" i="4" s="1"/>
  <c r="AO103" i="4"/>
  <c r="AS103" i="4"/>
  <c r="AT103" i="4" s="1"/>
  <c r="AO39" i="4"/>
  <c r="AS39" i="4"/>
  <c r="AT39" i="4" s="1"/>
  <c r="AO58" i="4"/>
  <c r="AT58" i="4"/>
  <c r="AO66" i="4"/>
  <c r="AS66" i="4"/>
  <c r="AT66" i="4" s="1"/>
  <c r="AO101" i="4"/>
  <c r="AS101" i="4"/>
  <c r="AT101" i="4" s="1"/>
  <c r="AO110" i="4"/>
  <c r="AS110" i="4"/>
  <c r="AT110" i="4" s="1"/>
  <c r="AO42" i="4"/>
  <c r="AS42" i="4"/>
  <c r="AT42" i="4" s="1"/>
  <c r="AO75" i="4"/>
  <c r="AS75" i="4"/>
  <c r="AT75" i="4" s="1"/>
  <c r="AM26" i="4"/>
  <c r="AL26" i="4" s="1"/>
  <c r="AO72" i="4"/>
  <c r="AS72" i="4"/>
  <c r="AT72" i="4" s="1"/>
  <c r="AO15" i="4"/>
  <c r="AS15" i="4"/>
  <c r="AT15" i="4" s="1"/>
  <c r="AO86" i="4"/>
  <c r="AS86" i="4"/>
  <c r="AT86" i="4" s="1"/>
  <c r="AO18" i="4"/>
  <c r="AS18" i="4"/>
  <c r="AT18" i="4" s="1"/>
  <c r="AO89" i="4"/>
  <c r="AS89" i="4"/>
  <c r="AT89" i="4" s="1"/>
  <c r="AO16" i="4"/>
  <c r="AS16" i="4"/>
  <c r="AT16" i="4" s="1"/>
  <c r="AO48" i="4"/>
  <c r="AS48" i="4"/>
  <c r="AT48" i="4" s="1"/>
  <c r="AO97" i="4"/>
  <c r="AS97" i="4"/>
  <c r="AT97" i="4" s="1"/>
  <c r="AO13" i="4"/>
  <c r="AS13" i="4"/>
  <c r="AT13" i="4" s="1"/>
  <c r="AO95" i="4"/>
  <c r="AS95" i="4"/>
  <c r="AT95" i="4" s="1"/>
  <c r="AO35" i="4"/>
  <c r="AS35" i="4"/>
  <c r="AT35" i="4" s="1"/>
  <c r="AO25" i="4"/>
  <c r="AS25" i="4"/>
  <c r="AT25" i="4" s="1"/>
  <c r="AO22" i="4"/>
  <c r="AS22" i="4"/>
  <c r="AT22" i="4" s="1"/>
  <c r="AO20" i="4"/>
  <c r="AS20" i="4"/>
  <c r="AT20" i="4" s="1"/>
  <c r="AM18" i="4"/>
  <c r="AL18" i="4" s="1"/>
  <c r="AM67" i="4"/>
  <c r="AL67" i="4" s="1"/>
  <c r="AM9" i="4"/>
  <c r="AL9" i="4" s="1"/>
  <c r="AM51" i="4"/>
  <c r="AL51" i="4" s="1"/>
  <c r="AM77" i="4"/>
  <c r="AL77" i="4" s="1"/>
  <c r="AM100" i="4"/>
  <c r="AL100" i="4" s="1"/>
  <c r="AM65" i="4"/>
  <c r="AL65" i="4" s="1"/>
  <c r="AM78" i="4"/>
  <c r="AL78" i="4" s="1"/>
  <c r="AL58" i="4"/>
  <c r="AM15" i="4"/>
  <c r="AL15" i="4" s="1"/>
  <c r="AO9" i="4"/>
  <c r="AK111" i="4"/>
  <c r="AS112" i="4" s="1"/>
  <c r="AM17" i="4"/>
  <c r="AL17" i="4" s="1"/>
  <c r="AM102" i="4"/>
  <c r="AL102" i="4" s="1"/>
  <c r="AM14" i="4"/>
  <c r="AL14" i="4" s="1"/>
  <c r="AM83" i="4"/>
  <c r="AL83" i="4" s="1"/>
  <c r="AM43" i="4"/>
  <c r="AL43" i="4" s="1"/>
  <c r="AL37" i="4"/>
  <c r="AL96" i="4"/>
  <c r="AL69" i="4"/>
  <c r="AL55" i="4"/>
  <c r="AL33" i="4"/>
  <c r="AL10" i="4"/>
  <c r="AL107" i="4"/>
  <c r="AL80" i="4"/>
  <c r="AL99" i="4"/>
  <c r="AL44" i="4"/>
  <c r="AL64" i="4"/>
  <c r="AL76" i="4"/>
  <c r="AL92" i="4"/>
  <c r="AL98" i="4"/>
  <c r="AL46" i="4"/>
  <c r="AL32" i="4"/>
  <c r="AL49" i="4"/>
  <c r="AL13" i="4"/>
  <c r="AL81" i="4"/>
  <c r="AM110" i="4"/>
  <c r="AL110" i="4" s="1"/>
  <c r="AL95" i="4"/>
  <c r="AL35" i="4"/>
  <c r="AL60" i="4"/>
  <c r="AL104" i="4"/>
  <c r="AL97" i="4"/>
  <c r="AL66" i="4"/>
  <c r="AL71" i="4"/>
  <c r="AL42" i="4"/>
  <c r="AL72" i="4"/>
  <c r="AL86" i="4"/>
  <c r="AL82" i="4"/>
  <c r="AL88" i="4"/>
  <c r="AL101" i="4"/>
  <c r="AL50" i="4"/>
  <c r="AL59" i="4"/>
  <c r="AL57" i="4"/>
  <c r="AL62" i="4"/>
  <c r="AL103" i="4"/>
  <c r="AL74" i="4"/>
  <c r="AL41" i="4"/>
  <c r="AL87" i="4"/>
  <c r="AL54" i="4"/>
  <c r="AL90" i="4"/>
  <c r="AL27" i="4"/>
  <c r="AL31" i="4"/>
  <c r="AL61" i="4"/>
  <c r="AL53" i="4"/>
  <c r="AL39" i="4"/>
  <c r="AL28" i="4"/>
  <c r="AL84" i="4"/>
  <c r="AL68" i="4"/>
  <c r="AL91" i="4"/>
  <c r="AL30" i="4"/>
  <c r="AL89" i="4"/>
  <c r="AL48" i="4"/>
  <c r="AL93" i="4"/>
  <c r="AL47" i="4"/>
  <c r="AL29" i="4"/>
  <c r="AL19" i="4"/>
  <c r="AL11" i="4"/>
  <c r="AL23" i="4"/>
  <c r="AL24" i="4"/>
  <c r="AL70" i="4"/>
  <c r="AL40" i="4"/>
  <c r="AL85" i="4"/>
  <c r="AL45" i="4"/>
  <c r="AL79" i="4"/>
  <c r="AL12" i="4"/>
  <c r="AL73" i="4"/>
  <c r="AM63" i="4"/>
  <c r="AL63" i="4" s="1"/>
  <c r="F20" i="2"/>
  <c r="L20" i="2" s="1"/>
  <c r="H21" i="2"/>
  <c r="V116" i="1"/>
  <c r="AM20" i="4"/>
  <c r="AM109" i="4"/>
  <c r="AL109" i="4" s="1"/>
  <c r="AM22" i="4"/>
  <c r="AL22" i="4" s="1"/>
  <c r="H20" i="2"/>
  <c r="AM38" i="4"/>
  <c r="AL38" i="4" s="1"/>
  <c r="AM36" i="4"/>
  <c r="AL36" i="4" s="1"/>
  <c r="AT57" i="4" l="1"/>
  <c r="AT51" i="4"/>
  <c r="AT9" i="4"/>
  <c r="G20" i="2"/>
  <c r="AL20" i="4"/>
  <c r="P6" i="2"/>
  <c r="N20" i="2"/>
  <c r="H17" i="2"/>
  <c r="H23" i="2" s="1"/>
  <c r="R6" i="2"/>
  <c r="Q6" i="2" l="1"/>
  <c r="M20" i="2"/>
  <c r="G23" i="2"/>
</calcChain>
</file>

<file path=xl/sharedStrings.xml><?xml version="1.0" encoding="utf-8"?>
<sst xmlns="http://schemas.openxmlformats.org/spreadsheetml/2006/main" count="9818" uniqueCount="1692">
  <si>
    <t>UGEL</t>
  </si>
  <si>
    <t>LENGUA</t>
  </si>
  <si>
    <t>Total cuaderno inicial</t>
  </si>
  <si>
    <t>AMAZONAS</t>
  </si>
  <si>
    <t>BAGUA</t>
  </si>
  <si>
    <t>AV. HEROES DEL CENEPA Nº 282 BAGUA</t>
  </si>
  <si>
    <t>CONDORCANQUI</t>
  </si>
  <si>
    <t>AV. SIMON BOLIVAR Nº 309</t>
  </si>
  <si>
    <t>APURIMAC</t>
  </si>
  <si>
    <t>ABANCAY</t>
  </si>
  <si>
    <t>AV. PACHACUTEC S/N, URB. PATIBAMBA S/N, ABANCAY</t>
  </si>
  <si>
    <t>ANDAHUAYLAS</t>
  </si>
  <si>
    <t>JR. ALFONSO UGARTE Nº 346 ANDAHAYLAS</t>
  </si>
  <si>
    <t>ANTABAMBA</t>
  </si>
  <si>
    <t>CALLE CURAL S/N, ANTABAMBA</t>
  </si>
  <si>
    <t>AYMARAES</t>
  </si>
  <si>
    <t>CHALHUANCA</t>
  </si>
  <si>
    <t>ALAMEDA SEÑOR DE ANIMAS S/N CHALHUANCA</t>
  </si>
  <si>
    <t>CHINCHEROS</t>
  </si>
  <si>
    <t>CENTRO CIVICO CARRETERA CENTRAL</t>
  </si>
  <si>
    <t>COTABAMBAS</t>
  </si>
  <si>
    <t>COTABAMBA</t>
  </si>
  <si>
    <t>CALLE SUCRE S/N TAMBOBAMBA</t>
  </si>
  <si>
    <t>GRAU</t>
  </si>
  <si>
    <t>CHUQUIBAMBILLA</t>
  </si>
  <si>
    <t>CALLE SUCRE Nº 115 CHUQUIBAMBILLA</t>
  </si>
  <si>
    <t>HUANCARAMA</t>
  </si>
  <si>
    <t>JR. CARLOS VELARDE S/N HUANCARAMA</t>
  </si>
  <si>
    <t>AREQUIPA</t>
  </si>
  <si>
    <t>AREQUIPA NORTE</t>
  </si>
  <si>
    <t>CAYLLOMA</t>
  </si>
  <si>
    <t>CHIVAY</t>
  </si>
  <si>
    <t>CALLE CACHIÑAN S/N, TERMINAL TERRESTRE - CHIVAY</t>
  </si>
  <si>
    <t>CONDESUYOS</t>
  </si>
  <si>
    <t>CHUQUIBAMBA</t>
  </si>
  <si>
    <t>AV. LIMA Nº 202, CHUQUIBAMBA</t>
  </si>
  <si>
    <t>LA UNION</t>
  </si>
  <si>
    <t>COTAHUASI</t>
  </si>
  <si>
    <t>CENTENARIO 108, COTAHUASI</t>
  </si>
  <si>
    <t>AYACUCHO</t>
  </si>
  <si>
    <t>CANGALLO</t>
  </si>
  <si>
    <t>PLAZA PRINCIPAL S/N, CANGALLO</t>
  </si>
  <si>
    <t>HUAMANGA</t>
  </si>
  <si>
    <t>JR. MARAVILLAS S/N, AYACUCHO</t>
  </si>
  <si>
    <t>HUANCA SANCOS</t>
  </si>
  <si>
    <t>HUANCASANCOS</t>
  </si>
  <si>
    <t>JR. ARICA S/N SANCOS</t>
  </si>
  <si>
    <t>HUANTA</t>
  </si>
  <si>
    <t>AV. SAN MARTIN Nº 631, HUANTA</t>
  </si>
  <si>
    <t>LA MAR</t>
  </si>
  <si>
    <t>SAN MIGUEL</t>
  </si>
  <si>
    <t>JR. AYACUCHO 2DA. CDRA.</t>
  </si>
  <si>
    <t>LUCANAS</t>
  </si>
  <si>
    <t>JR. BOLOGNESI S/N PUQUIO</t>
  </si>
  <si>
    <t>PARINACOCHAS</t>
  </si>
  <si>
    <t>PAUCAR DE SARA SARA</t>
  </si>
  <si>
    <t>PAUZA</t>
  </si>
  <si>
    <t>SUCRE</t>
  </si>
  <si>
    <t>QUEROBAMBA</t>
  </si>
  <si>
    <t>HUANCAPI</t>
  </si>
  <si>
    <t>PLAZA PRINCIPAL S/N.</t>
  </si>
  <si>
    <t>VILCASHUAMAN</t>
  </si>
  <si>
    <t>PASAJE CAHUIDE S/N, VILCASHUAMAN</t>
  </si>
  <si>
    <t>CAJAMARCA</t>
  </si>
  <si>
    <t>SAN IGNACIO</t>
  </si>
  <si>
    <t>JR. JUNIN 375, SAN IGNACIO</t>
  </si>
  <si>
    <t>CUSCO</t>
  </si>
  <si>
    <t>ACOMAYO</t>
  </si>
  <si>
    <t>AV. ESCALANTE S/N ACOMAYO</t>
  </si>
  <si>
    <t>ANTA</t>
  </si>
  <si>
    <t>PLAZA DE ARMAS ANTA</t>
  </si>
  <si>
    <t>CALCA</t>
  </si>
  <si>
    <t>CALLE MARISCAL CASTILLA S/N, CALCA</t>
  </si>
  <si>
    <t>CANAS</t>
  </si>
  <si>
    <t>YANAOCA</t>
  </si>
  <si>
    <t>AV. TUPAC AMARU S/N, YANAOCA</t>
  </si>
  <si>
    <t>CANCHIS</t>
  </si>
  <si>
    <t>SICUANI</t>
  </si>
  <si>
    <t>AV. CENTENARIO 169, SICUANI</t>
  </si>
  <si>
    <t>CHUMBIVILCAS</t>
  </si>
  <si>
    <t>AV. PERU Nº 112,</t>
  </si>
  <si>
    <t>AV. CENTENARIO S/N CUSCO (I.E HUMBERTO LUNA)</t>
  </si>
  <si>
    <t>ESPINAR</t>
  </si>
  <si>
    <t>PLAZOLETA UNIDAD VECINAL S/N ESPINAR</t>
  </si>
  <si>
    <t>LA CONVENCION</t>
  </si>
  <si>
    <t>QUILLABAMBA</t>
  </si>
  <si>
    <t>JR. INDEPENDENCIA S/N, QUILLABAMBA</t>
  </si>
  <si>
    <t>PARURO</t>
  </si>
  <si>
    <t>AV. GRAU S/N, PARURO</t>
  </si>
  <si>
    <t>PAUCARTAMBO</t>
  </si>
  <si>
    <t>AV. ENRIQUE YABAR S/N PAUCARTAMBO</t>
  </si>
  <si>
    <t>PICHARI-KIMBIRI</t>
  </si>
  <si>
    <t>PICHARI</t>
  </si>
  <si>
    <t>URCOS</t>
  </si>
  <si>
    <t>PLAZA DE ARMAS HUARO, URCOS</t>
  </si>
  <si>
    <t>URUBAMBA</t>
  </si>
  <si>
    <t>JR. BOLOGNESI 542</t>
  </si>
  <si>
    <t>HUANCAVELICA</t>
  </si>
  <si>
    <t>ACOBAMBA</t>
  </si>
  <si>
    <t>JR. MANCO CAPAC S/N</t>
  </si>
  <si>
    <t>ANGARAES</t>
  </si>
  <si>
    <t>JR. RICARDO FERNANDEZ Nº 302</t>
  </si>
  <si>
    <t>CHURCAMPA</t>
  </si>
  <si>
    <t>AV. LA CULTURA Nº 271, CHURCAMPA</t>
  </si>
  <si>
    <t>AV. PABLO DE SOLIS S/N, PLAZA DE SAN CRISTOBAL</t>
  </si>
  <si>
    <t>HUAYTARA</t>
  </si>
  <si>
    <t>AV. MUNICIPALIDAD S/N, HUAYTARA</t>
  </si>
  <si>
    <t>TAYACAJA</t>
  </si>
  <si>
    <t>PAMPAS</t>
  </si>
  <si>
    <t>JR. GRAU Nº 115, 3ER PISO, PALACIO MUNICIPAL, PAMPAS</t>
  </si>
  <si>
    <t>HUANUCO</t>
  </si>
  <si>
    <t>LEONCIO PRADO</t>
  </si>
  <si>
    <t>JR. CONSTITUCION Nº 407</t>
  </si>
  <si>
    <t>PUERTO INCA</t>
  </si>
  <si>
    <t>AV. SANCHEZ CERRO S/N - PLAZA DE ARMAS</t>
  </si>
  <si>
    <t>CHANCHAMAYO</t>
  </si>
  <si>
    <t>PAMPA DEL CARMEN S/N CHANCHAMAYO</t>
  </si>
  <si>
    <t>PANGOA</t>
  </si>
  <si>
    <t>JR. UCAYALI S/N, SAN MARTIN, PANGOA</t>
  </si>
  <si>
    <t>PICHANAKI</t>
  </si>
  <si>
    <t>AV. MICAELA BASTIDAS 889, PICHANAKI</t>
  </si>
  <si>
    <t>RIO TAMBO</t>
  </si>
  <si>
    <t>PUERTO PRADO</t>
  </si>
  <si>
    <t>CARRETERA MARGINAL Y CENTRO CIVICO - RIO TAMBO (PUERTO PRADO)</t>
  </si>
  <si>
    <t>SATIPO</t>
  </si>
  <si>
    <t>SANTA LEONOR CALLE Nº 6, SATIPO</t>
  </si>
  <si>
    <t>LIMA</t>
  </si>
  <si>
    <t>Distrito de San Martín de Porres</t>
  </si>
  <si>
    <t>Jr. Antón Sanchez Nº 202 Urb. Miguel Grau - Distrito de San Martín de Porres</t>
  </si>
  <si>
    <t>LORETO</t>
  </si>
  <si>
    <t>ALTO AMAZONAS-SAN LORENZO</t>
  </si>
  <si>
    <t>SAN LORENZO</t>
  </si>
  <si>
    <t>LA PASTAZA 226</t>
  </si>
  <si>
    <t>ALTO AMAZONAS-YURIMAGUAS</t>
  </si>
  <si>
    <t xml:space="preserve"> YURIMAGUAS</t>
  </si>
  <si>
    <t>CALLE ATANACIO JAUREGUI Nº 400, YURIMAGUAS</t>
  </si>
  <si>
    <t>RAMON CASTILLA-CABALLO COCHA</t>
  </si>
  <si>
    <t>RAMON CASTILLA</t>
  </si>
  <si>
    <t>LEONCIO PRADO S/N CABALLOCOCHA</t>
  </si>
  <si>
    <t>CONTAMANA</t>
  </si>
  <si>
    <t>CALLE JERUSALEM S/N CONTAMANA</t>
  </si>
  <si>
    <t>MADRE DE DIOS</t>
  </si>
  <si>
    <t>TAHUAMANU</t>
  </si>
  <si>
    <t>CALLE IBERIA Nº 637, IBERIA</t>
  </si>
  <si>
    <t>TAMBOPATA</t>
  </si>
  <si>
    <t>JR. CAJAMARCA CON MOQUEGUA S/N</t>
  </si>
  <si>
    <t>MOQUEGUA</t>
  </si>
  <si>
    <t>GENERAL SANCHEZ CERRO</t>
  </si>
  <si>
    <t>GRAL. SANCHEZ CERRO</t>
  </si>
  <si>
    <t>CALLE AREQUIPA 103, OMATE</t>
  </si>
  <si>
    <t>PASCO</t>
  </si>
  <si>
    <t>OXAPAMPA</t>
  </si>
  <si>
    <t>JR. LIMA Nº 301, OXAPAMPA</t>
  </si>
  <si>
    <t>PUERTO BERMUDEZ</t>
  </si>
  <si>
    <t>PUNO</t>
  </si>
  <si>
    <t>AZANGARO</t>
  </si>
  <si>
    <t>JR. LIMA Nº 628</t>
  </si>
  <si>
    <t>CARABAYA</t>
  </si>
  <si>
    <t>MACUSANI</t>
  </si>
  <si>
    <t>JR. GRAU Nº 412</t>
  </si>
  <si>
    <t>CHUCUITO</t>
  </si>
  <si>
    <t>JULI</t>
  </si>
  <si>
    <t>JR. QUIROGA 170</t>
  </si>
  <si>
    <t>EL COLLAO</t>
  </si>
  <si>
    <t>JR. SUCRE Nº 215</t>
  </si>
  <si>
    <t>CRUCERO</t>
  </si>
  <si>
    <t>JR. AZANGARO S/N CRUCERO</t>
  </si>
  <si>
    <t>HUANCANE</t>
  </si>
  <si>
    <t>LAMPA</t>
  </si>
  <si>
    <t>JR. SAN ROMAN Nº122</t>
  </si>
  <si>
    <t>MELGAR</t>
  </si>
  <si>
    <t>AYAVIRI</t>
  </si>
  <si>
    <t>JR. PUMACAHUA Nº 1099 - AYAVIRI</t>
  </si>
  <si>
    <t>MOHO</t>
  </si>
  <si>
    <t>CALLE GRAU S/N, PLAZA DE ARMAS</t>
  </si>
  <si>
    <t>JR. BUSTAMANTE DUEÑAS S/N PUNO</t>
  </si>
  <si>
    <t>SAN ANTONIO DE PUTINA</t>
  </si>
  <si>
    <t>PUTINA</t>
  </si>
  <si>
    <t>JR. MELGAR 145, CENTRO POBLADO SANTIAGO GIRALDO, PUTINA</t>
  </si>
  <si>
    <t>SAN ROMAN</t>
  </si>
  <si>
    <t>JULIACA</t>
  </si>
  <si>
    <t>JR. NORIEGA Nº 291, JULIACA</t>
  </si>
  <si>
    <t>SANDIA</t>
  </si>
  <si>
    <t>ESQ. CALLE 28 DE JULIO CON PUNO</t>
  </si>
  <si>
    <t>YUNGUYO</t>
  </si>
  <si>
    <t>JR. INDEPENDENCIA Nº 1034 YUNGUYO</t>
  </si>
  <si>
    <t>LAMAS</t>
  </si>
  <si>
    <t>JR. REYNALDO BARTRA 6TA CUADRA, LAMAS</t>
  </si>
  <si>
    <t>MOYOBAMBA</t>
  </si>
  <si>
    <t>JR. PEDRO PASCACIO NORUEGA Nº 061</t>
  </si>
  <si>
    <t>RIOJA</t>
  </si>
  <si>
    <t>JR. SAN MARTIN Nº 1351, RIOJA</t>
  </si>
  <si>
    <t>TARAPOTO</t>
  </si>
  <si>
    <t>JR. SAN PABLO DE LA CRUZ Nº 381, TARAPOTO</t>
  </si>
  <si>
    <t>UCAYALI</t>
  </si>
  <si>
    <t>ATALAYA</t>
  </si>
  <si>
    <t>JR. URUBAMBA MZ. E LT. 2</t>
  </si>
  <si>
    <t>JR. URUBAMBA MZ. E LT. 5</t>
  </si>
  <si>
    <t>CORONEL PORTILLO</t>
  </si>
  <si>
    <t>PUCALLPA</t>
  </si>
  <si>
    <t>JR. IQUITOS 383, PUCALLPA</t>
  </si>
  <si>
    <t>PADRE ABAD</t>
  </si>
  <si>
    <t>AV. SIMON BOLIVAR Nº 341 - 345</t>
  </si>
  <si>
    <t>AV. SIMON BOLIVAR Nº 341 - 347</t>
  </si>
  <si>
    <t>PURUS</t>
  </si>
  <si>
    <t>PEDRO RUIZ GALLO S/N</t>
  </si>
  <si>
    <t>1º</t>
  </si>
  <si>
    <t>2º</t>
  </si>
  <si>
    <t>3º</t>
  </si>
  <si>
    <t>4º</t>
  </si>
  <si>
    <t>5º</t>
  </si>
  <si>
    <t>6º</t>
  </si>
  <si>
    <t>Castellano</t>
  </si>
  <si>
    <t>AV. SIMON BOLIVAR Nº 310</t>
  </si>
  <si>
    <t>ANCASH</t>
  </si>
  <si>
    <t>AIJA</t>
  </si>
  <si>
    <t>AV. TUPAC AMARU 927 AIJA</t>
  </si>
  <si>
    <t xml:space="preserve"> LLAMELLIN</t>
  </si>
  <si>
    <t>JR. BOLIVAR S/N LLAMELLIN</t>
  </si>
  <si>
    <t>ASUNCION</t>
  </si>
  <si>
    <t>CHACAS</t>
  </si>
  <si>
    <t>JR. LIMA S/N CHACAS</t>
  </si>
  <si>
    <t>BOLOGNESI</t>
  </si>
  <si>
    <t>CHIQUIAN</t>
  </si>
  <si>
    <t>JR. ESPINAR 441</t>
  </si>
  <si>
    <t>CARHUAZ</t>
  </si>
  <si>
    <t>JIRON UNION 8VA. CUADRA S/N CARHUAZ</t>
  </si>
  <si>
    <t>SAN LUIS</t>
  </si>
  <si>
    <t>JR. 2 DE MAYO Nº 561 SAN LUIS</t>
  </si>
  <si>
    <t>CASMA</t>
  </si>
  <si>
    <t>CENTRO CIVICO, CASMA</t>
  </si>
  <si>
    <t>HUARAZ</t>
  </si>
  <si>
    <t>AV. RAIMONDI Nº 914</t>
  </si>
  <si>
    <t>HUARI</t>
  </si>
  <si>
    <t>AV. MAGISTERIAL Nº 195 HUARI</t>
  </si>
  <si>
    <t>HUARMEY</t>
  </si>
  <si>
    <t>CALLE NUEVA 268 HUARMEY</t>
  </si>
  <si>
    <t>HUAYLAS</t>
  </si>
  <si>
    <t>CARAZ</t>
  </si>
  <si>
    <t>JR. GRAU CUADRA 9 CARAZ</t>
  </si>
  <si>
    <t>MARISCAL LUZURIAGA</t>
  </si>
  <si>
    <t>PISCOBAMBA</t>
  </si>
  <si>
    <t>PLAZA DE ARMAS S/N PISCOBAMBA</t>
  </si>
  <si>
    <t>POMABAMBA</t>
  </si>
  <si>
    <t>PLAZUELA SAN FRANCISCO 535</t>
  </si>
  <si>
    <t>RECUAY</t>
  </si>
  <si>
    <t>JR. SOLEDAD Nº 200 RECUAY</t>
  </si>
  <si>
    <t>SANTA</t>
  </si>
  <si>
    <t>CHIMBOTE</t>
  </si>
  <si>
    <t>AV. LOS ALCATRACES S/N CHIMBOTE</t>
  </si>
  <si>
    <t>SIHUAS</t>
  </si>
  <si>
    <t>JR. SAN FRANCISCO Nº 300 SIHUAS</t>
  </si>
  <si>
    <t>YUNGAY</t>
  </si>
  <si>
    <t>AV CARRETERA CENTRAL S/N</t>
  </si>
  <si>
    <t>AREQUIPA SUR</t>
  </si>
  <si>
    <t>CASTILLA</t>
  </si>
  <si>
    <t>ISLAY</t>
  </si>
  <si>
    <t>LA JOYA</t>
  </si>
  <si>
    <t>JR. GRAU Nº 510</t>
  </si>
  <si>
    <t>JR. GRAU Nº 511</t>
  </si>
  <si>
    <t>AV. 28 DE JULIO Nº 748</t>
  </si>
  <si>
    <t>AV. 28 DE JULIO Nº 749</t>
  </si>
  <si>
    <t>PLAZA SAN MARTIN Nº 74</t>
  </si>
  <si>
    <t>PLAZA SAN MARTIN Nº 75</t>
  </si>
  <si>
    <t>Av. Vía de Evitamiento Sur Nº 553</t>
  </si>
  <si>
    <t>CUTERVO</t>
  </si>
  <si>
    <t>JR. 22 DE OCTUBRE Nº1100, CUTERVO</t>
  </si>
  <si>
    <t>JR. BOLOGNESI 541</t>
  </si>
  <si>
    <t>CASTRO VIRREYNA</t>
  </si>
  <si>
    <t>AMBO</t>
  </si>
  <si>
    <t>JR. BOLIVAR S/N</t>
  </si>
  <si>
    <t>DOS DE MAYO</t>
  </si>
  <si>
    <t>JR. COMERCIO S/N</t>
  </si>
  <si>
    <t>HUACAYBAMBA</t>
  </si>
  <si>
    <t>AV EJERCITO S/N</t>
  </si>
  <si>
    <t>HUAMALIES</t>
  </si>
  <si>
    <t>LLATA</t>
  </si>
  <si>
    <t>JR. VICTOR E. VIVAR S/N</t>
  </si>
  <si>
    <t>JR. PROGRESO Nº 462</t>
  </si>
  <si>
    <t>LAURICOCHA</t>
  </si>
  <si>
    <t>JR. LEONCIO PRADO S/N, LAURICOCHA, JESUS</t>
  </si>
  <si>
    <t>JR. CONSTITUCION Nº 406</t>
  </si>
  <si>
    <t>MARAÑON</t>
  </si>
  <si>
    <t>HUACRACHUCO</t>
  </si>
  <si>
    <t>JR. 28 DE JULIO 504</t>
  </si>
  <si>
    <t>PACHITEA</t>
  </si>
  <si>
    <t>JR. LIMA S/N.</t>
  </si>
  <si>
    <t>CHAVINILLO</t>
  </si>
  <si>
    <t>JR. HUANUCO S/N, CHAVINILLO</t>
  </si>
  <si>
    <t>CHUPACA</t>
  </si>
  <si>
    <t>JR. GRAU 195, CHUPACA</t>
  </si>
  <si>
    <t>HUANCAYO</t>
  </si>
  <si>
    <t>SIMON BOLIVAR Nº 800 JUNIN</t>
  </si>
  <si>
    <t>JUNIN</t>
  </si>
  <si>
    <t>TARMA</t>
  </si>
  <si>
    <t>AV. AEQUIPA 250, TARMA</t>
  </si>
  <si>
    <t>LAMBAYEQUE</t>
  </si>
  <si>
    <t>FERREÑAFE</t>
  </si>
  <si>
    <t>CALLE BOLIVAR Nº 410</t>
  </si>
  <si>
    <t>CALLE PIURA 780, LAMBAYEQUE</t>
  </si>
  <si>
    <t>CAJATAMBO</t>
  </si>
  <si>
    <t>JR. 28 DE JULIO S/N, CAJATAMBO</t>
  </si>
  <si>
    <t>YAUYOS</t>
  </si>
  <si>
    <t>CALLE COMERCIO Nº 259, YAUYOS</t>
  </si>
  <si>
    <t>LA PASTAZA 225</t>
  </si>
  <si>
    <t>NAUTA</t>
  </si>
  <si>
    <t>CALLE MANUEL PACAYA MARAÑON - NAUTA</t>
  </si>
  <si>
    <t>MAYNAS</t>
  </si>
  <si>
    <t>RICARDO PALMA 570, IQUITOS</t>
  </si>
  <si>
    <t>PUTUMAYO</t>
  </si>
  <si>
    <t>ESTRECHO 28 DE JULIO S/N,</t>
  </si>
  <si>
    <t>MARISCAL NIETO</t>
  </si>
  <si>
    <t>PIURA</t>
  </si>
  <si>
    <t>PROLONGACION GRAU S/N CUADRA 32 - AH SANTA ROSA</t>
  </si>
  <si>
    <t>JR. LIMA Nº 627</t>
  </si>
  <si>
    <t>JR. GRAU Nº 411</t>
  </si>
  <si>
    <t>JR. QUIROGA 171</t>
  </si>
  <si>
    <t>JR. SUCRE Nº 216</t>
  </si>
  <si>
    <t>JR. SAN ROMAN Nº121</t>
  </si>
  <si>
    <t>JR. PEDRO PASCACIO NORUEGA Nº 062</t>
  </si>
  <si>
    <t>TACNA</t>
  </si>
  <si>
    <t>CANDARAVE</t>
  </si>
  <si>
    <t>JORGE BASADRE</t>
  </si>
  <si>
    <t>TARATA</t>
  </si>
  <si>
    <t>JR. URUBAMBA MZ. E LT. 4</t>
  </si>
  <si>
    <t>AV. SIMON BOLIVAR Nº 341 - 346</t>
  </si>
  <si>
    <t>primaria</t>
  </si>
  <si>
    <t>cantidad</t>
  </si>
  <si>
    <t>peso</t>
  </si>
  <si>
    <t>costo</t>
  </si>
  <si>
    <t>Biblioteca</t>
  </si>
  <si>
    <t>inicial</t>
  </si>
  <si>
    <t>cuaderno en lengua originaria originaria</t>
  </si>
  <si>
    <t>Cuaderno castellan o como L2</t>
  </si>
  <si>
    <t>RESUMEN TOTAL</t>
  </si>
  <si>
    <t>Cuaderno integrado para estudiantes de 4 años</t>
  </si>
  <si>
    <t>PRIMARIA L1 y L2</t>
  </si>
  <si>
    <t>DESTINO</t>
  </si>
  <si>
    <t xml:space="preserve">DIRECCION </t>
  </si>
  <si>
    <t xml:space="preserve">AMAZONAS </t>
  </si>
  <si>
    <t>AWAJUN</t>
  </si>
  <si>
    <t>UGEL ANTABAMBA</t>
  </si>
  <si>
    <t>VICTOR FAJARDO</t>
  </si>
  <si>
    <t>VILCASHWAMAN</t>
  </si>
  <si>
    <t>SAN IGNACION</t>
  </si>
  <si>
    <t>QUISPICANCHI</t>
  </si>
  <si>
    <t>RIMAC</t>
  </si>
  <si>
    <t>SHAWI</t>
  </si>
  <si>
    <t>CABALLO COCHA</t>
  </si>
  <si>
    <t>UCAYALI-CONTAMANA</t>
  </si>
  <si>
    <t>AYMARA</t>
  </si>
  <si>
    <t>DANIEL ALCIDES CARRION</t>
  </si>
  <si>
    <t>SAN MARTIN</t>
  </si>
  <si>
    <t>MOYOBAMABA</t>
  </si>
  <si>
    <t>UNIDAD EJECUTORA</t>
  </si>
  <si>
    <t>ZONA DE DISTRIBUCIÓN</t>
  </si>
  <si>
    <t>Inicial EBR</t>
  </si>
  <si>
    <t>NIVEL / MODALIDAD</t>
  </si>
  <si>
    <t>Cantidad de cuaderno integrado para estudiantes de 5 años</t>
  </si>
  <si>
    <t>peso unitario cuaderno de 4 años</t>
  </si>
  <si>
    <t>peso unitario cuaderno de 5 años</t>
  </si>
  <si>
    <t>Peso total por DRE / GRE / UGEL (Kg)</t>
  </si>
  <si>
    <t>Volumen unitario del cuaderno de 4 años (m3)</t>
  </si>
  <si>
    <t>Volumen unitario del cuaderno de 5 años (m3)</t>
  </si>
  <si>
    <t>Volumen total por DRE / GRE / UGEL (m3)</t>
  </si>
  <si>
    <t>Costo unitario por cuaderno (Adquisición + impresión) S/</t>
  </si>
  <si>
    <t>Iversión total S/. (Adquisición + impresión + modulado + transporte)</t>
  </si>
  <si>
    <t>Estudiantes de 5 años</t>
  </si>
  <si>
    <t>Estudiantes de 4 años</t>
  </si>
  <si>
    <t>Fecha aoroximada de salida del MINEDU</t>
  </si>
  <si>
    <t>Fecha aoroximada de llegada a la UGEL</t>
  </si>
  <si>
    <t>Fecha aoroximada de llegada a la IIEE</t>
  </si>
  <si>
    <t>Código de pliego regional</t>
  </si>
  <si>
    <t>CÓDIGO DE PLIEGO REGIONAL</t>
  </si>
  <si>
    <t>PESO UNITARIO CUADERNO APRENDE CONMIGO 1</t>
  </si>
  <si>
    <t>PESO UNITARIO CUADERNO APRENDE CONMIGO 2</t>
  </si>
  <si>
    <t>PESO UNITARIO CUADERNO APRENDE CONMIGO 3</t>
  </si>
  <si>
    <t>PESO UNITARIO CUADERNO APRENDE CONMIGO 4</t>
  </si>
  <si>
    <t>PESO UNITARIO CUADERNO APRENDE CONMIGO 5</t>
  </si>
  <si>
    <t>CANTIDAD CUADERNO APRENDE CONMIGO 1</t>
  </si>
  <si>
    <t>CANTIDAD CUADERNO APRENDE CONMIGO 2</t>
  </si>
  <si>
    <t>CANTIDAD CUADERNO APRENDE CONMIGO 3</t>
  </si>
  <si>
    <t>CANTIDAD CUADERNO APRENDE CONMIGO 4</t>
  </si>
  <si>
    <t>CANTIDAD CUADERNO APRENDE CONMIGO 5</t>
  </si>
  <si>
    <t>TOTAL CUADERNOS APRENDE CONMIGO</t>
  </si>
  <si>
    <t>PESO TOTAL CUADERNOS APRENDE CONMIGO 1, 2, 3, 4 Y 5 POR DRE / UGEL</t>
  </si>
  <si>
    <t>VOLUMEN UNITARIO POR CUADERNO (M3)</t>
  </si>
  <si>
    <t>VOLUMEN TOTAL POR DRE / UGEL</t>
  </si>
  <si>
    <t>COSTO UNITARIO POR CUADERNO (Adquisición + impresión)</t>
  </si>
  <si>
    <t>Primaria EBR</t>
  </si>
  <si>
    <t>TOTAL CUADERNO COMUNICACIÓN 5° EN LENGUA ORIGINARIA</t>
  </si>
  <si>
    <t>TOTAL CUADERNO COMUNICACIÓN 4° EN LENGUA ORIGINARIA</t>
  </si>
  <si>
    <t>TOTAL CUADERNO COMUNICACIÓN 3° EN LENGUA ORIGINARIA</t>
  </si>
  <si>
    <t>TOTAL CUADERNO COMUNICACIÓN 2° EN LENGUA ORIGINARIA</t>
  </si>
  <si>
    <t>TOTAL CUADERNO COMUNICACIÓN 1° EN LENGUA ORIGINARIA</t>
  </si>
  <si>
    <t>TOTAL CUADERNO COMUNICACIÓN 6° EN LENGUA ORIGINARIA</t>
  </si>
  <si>
    <t>TOTAL CUADERNO COMUNICACIÓN EN LENGUA ORIGINARIA</t>
  </si>
  <si>
    <t>TOTAL CUADERNO PERSONAL SOCIAL - CIENCIA Y AMBIENTE 1° EN LENGUA ORIGINARIA</t>
  </si>
  <si>
    <t>TOTAL CUADERNO PERSONAL SOCIAL - CIENCIA Y AMBIENTE 2° EN LENGUA ORIGINARIA</t>
  </si>
  <si>
    <t>TOTAL CUADERNO PERSONAL SOCIAL - CIENCIA Y AMBIENTE 3° EN LENGUA ORIGINARIA</t>
  </si>
  <si>
    <t>TOTAL CUADERNO PERSONAL SOCIAL - CIENCIA Y AMBIENTE 4° EN LENGUA ORIGINARIA</t>
  </si>
  <si>
    <t>TOTAL CUADERNO PERSONAL SOCIAL - CIENCIA Y AMBIENTE 5° EN LENGUA ORIGINARIA</t>
  </si>
  <si>
    <t>TOTAL CUADERNO PERSONAL SOCIAL - CIENCIA Y AMBIENTE 6° EN LENGUA ORIGINARIA</t>
  </si>
  <si>
    <t>TOTAL CUADERNO PERSONAL SOCIAL - CIENCIA Y AMBIENTE EN LENGUA ORIGINARIA</t>
  </si>
  <si>
    <t>TOTAL CUADERNO MATEMÁTICA 1° EN LENGUA ORIGINARIA</t>
  </si>
  <si>
    <t>TOTAL CUADERNO MATEMÁTICA 2° EN LENGUA ORIGINARIA</t>
  </si>
  <si>
    <t>TOTAL CUADERNO MATEMÁTICA 3° EN LENGUA ORIGINARIA</t>
  </si>
  <si>
    <t>TOTAL CUADERNO MATEMÁTICA 4° EN LENGUA ORIGINARIA</t>
  </si>
  <si>
    <t>TOTAL CUADERNO MATEMÁTICA EN LENGUA ORIGINARIA</t>
  </si>
  <si>
    <t>TOTAL CUADERNOS EN LENGUA ORIGINARIA</t>
  </si>
  <si>
    <t>PESO UNITARIO CUADERNO EN LENGUA ORIGINARIA</t>
  </si>
  <si>
    <t>PESO TOTAL DE CUADERNOS EN LENGUA ORIGINARIA</t>
  </si>
  <si>
    <t>PESO TOTAL CUADERNO PERSONAL SOCIAL - CIENCIA Y AMBIENTE EN LENGUA ORIGINARIA</t>
  </si>
  <si>
    <t>PESO TOTAL CUADERNOS MATEMÁTICA EN LENGUA ORIGINARIA</t>
  </si>
  <si>
    <t>PESO TOTAL CUADERNO COMUNICACIÓN EN LENGUA ORIGINARIA</t>
  </si>
  <si>
    <t>VOLUMEN TOTAL POR DRE / UGEL (M3)</t>
  </si>
  <si>
    <t xml:space="preserve">COSTO TOTAL DE  CUADERNOS EN LENGUAS ORIGINARIAS S/. (Adquisición + impresión) </t>
  </si>
  <si>
    <t>INVERSIÓN TOTAL CUADERNOS EN LENGUAS ORIGINARIAS S/. (Adquisición + impresión + modulado + transporte)</t>
  </si>
  <si>
    <t>COSTO TOTAL CUADERNO COMUNICACIÓN EN LENGUA ORIGINARIA</t>
  </si>
  <si>
    <t>COSTO TOTAL CUADERNO PERSONAL SOCIAL - CIENCIA Y AMBIENTE EN LENGUA ORIGINARIA</t>
  </si>
  <si>
    <t>COSTO TOTAL CUADERNOS MATEMÁTICA EN LENGUA ORIGINARIA</t>
  </si>
  <si>
    <t>CÓDIGO DE UNIDAD EJECUTORA</t>
  </si>
  <si>
    <t>NIVEL MODALIDAD</t>
  </si>
  <si>
    <t>REGION</t>
  </si>
  <si>
    <t>EDUCACION BAGUA CAPITAL BAGUA</t>
  </si>
  <si>
    <t>EDUCACION CONDORCANQUI</t>
  </si>
  <si>
    <t>EDUCACION ABANCAY</t>
  </si>
  <si>
    <t>EDUCACION CHANKA</t>
  </si>
  <si>
    <t>EDUCACION ANTABAMBA</t>
  </si>
  <si>
    <t>EDUCACION AYMARARES</t>
  </si>
  <si>
    <t>EDUCACION CHINCHEROS</t>
  </si>
  <si>
    <t>EDUCACION COTABAMBAS</t>
  </si>
  <si>
    <t>EDUCACION GRAU</t>
  </si>
  <si>
    <t>EDUCACION HUANCARAMA</t>
  </si>
  <si>
    <t>EDUCACION AREQUIPA NORTE</t>
  </si>
  <si>
    <t xml:space="preserve">EDUCACION AREQUIPA </t>
  </si>
  <si>
    <t>EDUCACION CENTRO AYACUCHO</t>
  </si>
  <si>
    <t>EDUCACION HUAMANGA</t>
  </si>
  <si>
    <t>EDUCACION HUANCASANCOS</t>
  </si>
  <si>
    <t>EDUCACION HUANTA</t>
  </si>
  <si>
    <t>EDUCACION VRAE LA MAR</t>
  </si>
  <si>
    <t>EDUCACION LUCANAS</t>
  </si>
  <si>
    <t>EDUCACION SARA SARA</t>
  </si>
  <si>
    <t>EDUCACION SUR PAUZA</t>
  </si>
  <si>
    <t>EDUCACION UGEL SUCRE</t>
  </si>
  <si>
    <t>EDUCACION UGEL VICTOR FAJARDO</t>
  </si>
  <si>
    <t>EDUCACION VILCASHUAMAN</t>
  </si>
  <si>
    <t>EDUCACION SAN IGNACIO</t>
  </si>
  <si>
    <t>EDUCACION QUISPICANCHIS</t>
  </si>
  <si>
    <t>EDUCACION CUSCO</t>
  </si>
  <si>
    <t>UGEL CALCA</t>
  </si>
  <si>
    <t>EDUCACION CANCHIS</t>
  </si>
  <si>
    <t>EDUCACION CHUMBIVILCAS</t>
  </si>
  <si>
    <t>EDUCACION ESPINAR</t>
  </si>
  <si>
    <t>EDUCACION LA CONVENCION</t>
  </si>
  <si>
    <t>EDUCACION PAUCARTAMBO</t>
  </si>
  <si>
    <t>008</t>
  </si>
  <si>
    <t>GERENCIA SUB REGIONAL ACOBAMBA</t>
  </si>
  <si>
    <t>EDUCACION UGEL ANGARAES</t>
  </si>
  <si>
    <t>005</t>
  </si>
  <si>
    <t>GERENCIA SUB REGIONAL CHURCAMPA</t>
  </si>
  <si>
    <t>EDUCACION HUANCAVELICA</t>
  </si>
  <si>
    <t>007</t>
  </si>
  <si>
    <t>GERENCIA SUB REGIONAL HUAYTARA</t>
  </si>
  <si>
    <t>002</t>
  </si>
  <si>
    <t>GERENCIA SUB REGIONAL TAYACAJA</t>
  </si>
  <si>
    <t>EDUCACION LEONCIO PRADO</t>
  </si>
  <si>
    <t>EDUCACION PUERTO INCA</t>
  </si>
  <si>
    <t>EDUCACION CHANCHAMAYO</t>
  </si>
  <si>
    <t>EDUCACION SATIPO</t>
  </si>
  <si>
    <t>EDUCACION UGEL RIMAC</t>
  </si>
  <si>
    <t>EDUCACION DATEM DEL MARAÑON</t>
  </si>
  <si>
    <t>EDUCACION ALTO AMAZONAS</t>
  </si>
  <si>
    <t>EDUCACION MARISCAL RAMON CASTILLA</t>
  </si>
  <si>
    <t>EDUCACION UCAYALI CONTAMANA LORETO</t>
  </si>
  <si>
    <t>EDUCACION MADRE DE DIOS</t>
  </si>
  <si>
    <t>EDUCACION SANCHEZ CERRO</t>
  </si>
  <si>
    <t>EDUCACION OXAPAMPA</t>
  </si>
  <si>
    <t>EDUCACION AZANGARO</t>
  </si>
  <si>
    <t>EDUCACION CARABAYA - MACUSANI</t>
  </si>
  <si>
    <t>EDUCACION CHUCUITO YULI</t>
  </si>
  <si>
    <t>EDUCACION COLLAO</t>
  </si>
  <si>
    <t>EDUCACION CRUCERO</t>
  </si>
  <si>
    <t>EDUCACION HUANCANE</t>
  </si>
  <si>
    <t>EDUCACION LAMPA</t>
  </si>
  <si>
    <t>EDUCACION MELGAR</t>
  </si>
  <si>
    <t>EDUCACION MOHO</t>
  </si>
  <si>
    <t>EDUCACION PUNO</t>
  </si>
  <si>
    <t>EDUCACION PUTINA</t>
  </si>
  <si>
    <t>EDUCACION SAN ROMAN</t>
  </si>
  <si>
    <t>EDUCACION SANDIA</t>
  </si>
  <si>
    <t>EDUCACKION YUNGUYO</t>
  </si>
  <si>
    <t>EDUCACION LAMAS</t>
  </si>
  <si>
    <t>EDUCACION SAN MARTIN</t>
  </si>
  <si>
    <t>EDUCACION RIOJA</t>
  </si>
  <si>
    <t>EDUCACION ATALAYA</t>
  </si>
  <si>
    <t>EDUCACION CORONEL PORTILLO</t>
  </si>
  <si>
    <t>EDUCACION PADRE ABAD</t>
  </si>
  <si>
    <t>EDUCACION PURUS</t>
  </si>
  <si>
    <t>Zona 2</t>
  </si>
  <si>
    <t>Zona 1</t>
  </si>
  <si>
    <t>Zona 3</t>
  </si>
  <si>
    <t>zona  2</t>
  </si>
  <si>
    <t>zona 1</t>
  </si>
  <si>
    <t>zona 3</t>
  </si>
  <si>
    <t>zona  4</t>
  </si>
  <si>
    <t>zona 5</t>
  </si>
  <si>
    <t>zona 2</t>
  </si>
  <si>
    <t>zona  1</t>
  </si>
  <si>
    <t>REGIÓN</t>
  </si>
  <si>
    <t>EDUCACION AIJA</t>
  </si>
  <si>
    <t xml:space="preserve">EDUCACION ANTONIO RAIMONDI </t>
  </si>
  <si>
    <t>EDUCACION  ASUNCION</t>
  </si>
  <si>
    <t>EDUCACION BOLOGNESI</t>
  </si>
  <si>
    <t>EDUCACION CARHUAZ</t>
  </si>
  <si>
    <t>EDUCACION CARLOS F. FITZCARRAL</t>
  </si>
  <si>
    <t>EDUCACION CASMA</t>
  </si>
  <si>
    <t>EDUCACION HUARAZ</t>
  </si>
  <si>
    <t>EDUCACION HUARI</t>
  </si>
  <si>
    <t>EDUCACION HUARMEY</t>
  </si>
  <si>
    <t>EDUCACION HUAYLAS</t>
  </si>
  <si>
    <t>EDUCACION MARISCAL LUZURIAGA</t>
  </si>
  <si>
    <t>EDUCACION POMABAMBA</t>
  </si>
  <si>
    <t>EDUCACION RECUAY</t>
  </si>
  <si>
    <t>EDUCACION SANTA</t>
  </si>
  <si>
    <t>EDUCACION SIHUAS</t>
  </si>
  <si>
    <t>EDUCACION YUNGAY</t>
  </si>
  <si>
    <t>EDUCACION CAJAMARCA</t>
  </si>
  <si>
    <t>EDUCACION CUTERVO</t>
  </si>
  <si>
    <t>EDUCACION UGEL AMBO</t>
  </si>
  <si>
    <t>EDUCACION DOS D EMAYO</t>
  </si>
  <si>
    <t>EDUCACION UGEL HUACAYBAMBA</t>
  </si>
  <si>
    <t>EDUCACION HUAMALIES</t>
  </si>
  <si>
    <t>EDUCACION HUANUCO</t>
  </si>
  <si>
    <t>EDUCACION UGEL  LAURICOCHA</t>
  </si>
  <si>
    <t>EDUCACION MARAÑON</t>
  </si>
  <si>
    <t>EDUCACION PACHITEA</t>
  </si>
  <si>
    <t>EDUCACION UGEL YAROWILCA</t>
  </si>
  <si>
    <t>EDUCACION JUNIN</t>
  </si>
  <si>
    <t>EDUCACION TARMA</t>
  </si>
  <si>
    <t>EDUCACION  FERREÑAFE</t>
  </si>
  <si>
    <t>EDUCACION  LAMBAYEQUE</t>
  </si>
  <si>
    <t>EDUCACION CAJATAMBO</t>
  </si>
  <si>
    <t>EDUCACION YAUYOS</t>
  </si>
  <si>
    <t>EDUCACION NAUTA</t>
  </si>
  <si>
    <t>EDUCACION LORETO</t>
  </si>
  <si>
    <t>EDUCACION PUERTO BERMUDEZ</t>
  </si>
  <si>
    <t>EDUCACION PIURA</t>
  </si>
  <si>
    <t>EDUCACION CARABAYA</t>
  </si>
  <si>
    <t>EDUCACION CHUCUITP</t>
  </si>
  <si>
    <t>EDUCACION  PUTINA</t>
  </si>
  <si>
    <t>EDUCACION SAN RAMON</t>
  </si>
  <si>
    <t>EDUCACION YUNGUYO</t>
  </si>
  <si>
    <t>ZONA 2</t>
  </si>
  <si>
    <t>ZONA 1</t>
  </si>
  <si>
    <t>ZONA 3</t>
  </si>
  <si>
    <t>ZONA 4</t>
  </si>
  <si>
    <t>ZONA 5</t>
  </si>
  <si>
    <t>DIRECCIÓN</t>
  </si>
  <si>
    <t>VOLUMEN TOTAL POR DRE / UGEL  (M3)</t>
  </si>
  <si>
    <t>VOLUMEN UNITARIO POR TEXTO DE LECTURA   NIVEL INICIAL (M3)</t>
  </si>
  <si>
    <t>PESO  UNITARIO POR TEXTO DE LECTURA   NIVEL INICIAL (Kg)</t>
  </si>
  <si>
    <t>PESO TOTAL POR DRE UGEL</t>
  </si>
  <si>
    <t>TOTAL TEXTOS DE LECTURA NIVEL INICIAL</t>
  </si>
  <si>
    <t>TOTAL MATERIAL CONCRETO NIVEL PRIMARIA</t>
  </si>
  <si>
    <t>PESO  UNITARIO POR MATERIAL CONCRETO NIVEL PRIMARIA(Kg)</t>
  </si>
  <si>
    <t>VOLUMEN UNITARIO POR MÓDULO DE MATERIAL AUDIOVISUAL NIVEL PRIMARIA (M3)</t>
  </si>
  <si>
    <t>TOTAL MÓDULO DE MATERIAL AUDIOVISUAL NIVEL PRIMARIA</t>
  </si>
  <si>
    <t>PESO  UNITARIO POR MÓDULO DE MATERIAL AUDIOVISUAL  NIVEL PRIMARIA (Kg)</t>
  </si>
  <si>
    <t>COSTO TOTAL MÓDULO DE MATERIAL AUDIOVISUAL NIVEL PRIMARIA S/.</t>
  </si>
  <si>
    <t>COSTO TOTAL  MATERIAL CONCRETO NIVEL PRIMARIA S/.</t>
  </si>
  <si>
    <t>COSTO TOTAL  TEXTO DE LECTURA NIVEL INICIAL POR UGEL S/.</t>
  </si>
  <si>
    <t>TOTAL MÓDULO DE CUENTOS EN TARJETAS Y OCASIONES PARA APRENDER NIVEL PRIMARIA</t>
  </si>
  <si>
    <t>VOLUMEN UNITARIO POR MÓDULO DE CUENTOS EN TARJETAS Y OCASIONES PARA APRENDER NIVEL PRIMARIA (M3)</t>
  </si>
  <si>
    <t>PESO  UNITARIO POR MÓDULO DE CUENTOS EN TARJETAS Y OCASIONES PARA APRENDER  NIVEL PRIMARIA (Kg)</t>
  </si>
  <si>
    <t>COSTO TOTAL MÓDULO DE CUENTOS EN TARJETAS Y OCASIONES PARA APRENDER NIVEL PRIMARIA S/.</t>
  </si>
  <si>
    <t>TOTAL TEXTOS DE LECTURA NIVEL PRIMARIA</t>
  </si>
  <si>
    <t>VOLUMEN UNITARIO POR MÓDULO DE TEXTOS DE LECTURA  NIVEL PRIMARIA (M3)</t>
  </si>
  <si>
    <t>PESO  UNITARIO POR MÓDULO DE TEXTOS DE LECTURA  NIVEL PRIMARIA (Kg)</t>
  </si>
  <si>
    <t>PESO TOTAL POR DRE / UGEL (Kg)</t>
  </si>
  <si>
    <t>COSTO TOTAL POR MÓDULO DE TEXTOS DE LECTURA NIVEL PRIMARIA</t>
  </si>
  <si>
    <t xml:space="preserve">TOTAL DICCIONARIO EN LENGUAS ORIGINARIAS NIVEL PRIMARIA </t>
  </si>
  <si>
    <t>VOLUMEN UNITARIO POR DICCIONARIO EN LENGUA ORIGINARIA  NIVEL PRIMARIA (M3)</t>
  </si>
  <si>
    <t>PESO  UNITARIO POR DICCIONARIO EN LENGUA ORIGINARIA   NIVEL PRIMARIA (Kg)</t>
  </si>
  <si>
    <t>COSTO TOTAL  POR DICCIONARIO EN LENGUA ORIGINARIA S/.</t>
  </si>
  <si>
    <t>INVERSIÓN TOTAL S/. (elaboración + impresión + modulado + transporte)</t>
  </si>
  <si>
    <t>FECHA APROXIMADA DE SALIDA DEL MINEDU</t>
  </si>
  <si>
    <t>FECHA APROXIMADA DE LLEGADA A LA UGEL</t>
  </si>
  <si>
    <t>FECHA APROXIMADA DE LLEGADA A LA IIEE</t>
  </si>
  <si>
    <t>TOTAL EJEMPLARES  DEL MÓDULO DE BILBIOTECA POR DRE / UGEL</t>
  </si>
  <si>
    <t>PESO TOTAL DEL MÓDULO DE BILBIOTECA POR DRE / UGEL</t>
  </si>
  <si>
    <t>COSTO TOTAL DE MODULO DE BILBIOTECA POR DRE / UGEL S/.</t>
  </si>
  <si>
    <t>006</t>
  </si>
  <si>
    <t>EDUCACION BAGUA</t>
  </si>
  <si>
    <t>EDUCACION HUYLAS</t>
  </si>
  <si>
    <t>EDUCACION APURIMAC</t>
  </si>
  <si>
    <t>EDUCACION AYMARAES</t>
  </si>
  <si>
    <t>EDUCACION HUACARAMA</t>
  </si>
  <si>
    <t>EDUCACION AREQUIPA SUR</t>
  </si>
  <si>
    <t>EDUCACION AREQUIPA</t>
  </si>
  <si>
    <t>EDUCACION HUANCA SANCOS</t>
  </si>
  <si>
    <t>EDUCACION VILCASHWAMAN</t>
  </si>
  <si>
    <t>EDUCACION  CAJAMARCA</t>
  </si>
  <si>
    <t>EDUCACION  SAN IGNACIO</t>
  </si>
  <si>
    <t xml:space="preserve"> UGEL CALCA</t>
  </si>
  <si>
    <t>EDUCACION  CHUMBIVILCAS</t>
  </si>
  <si>
    <t xml:space="preserve"> GERENCIA SUB REGIONAL ACOBAMBA</t>
  </si>
  <si>
    <t>GERENCIA SUB REGIOMAL CASTRO VIRREYNA</t>
  </si>
  <si>
    <t>GERENCIA SUB REGIOMAL CHURCAMPA</t>
  </si>
  <si>
    <t xml:space="preserve">GERENCIA SUB REGIONAL HUAYTARA </t>
  </si>
  <si>
    <t>EDUCACION UGEL 02 RIMAC</t>
  </si>
  <si>
    <t>EDUCACION MARISCAL NIETO</t>
  </si>
  <si>
    <t>EDUCACION DANIEL ALCIDES CARRION</t>
  </si>
  <si>
    <t>EDUCACION OXAMPAMPA</t>
  </si>
  <si>
    <t>EDUCACION CARABAYA MACUSANI</t>
  </si>
  <si>
    <t>EDUCACION  CRUCERO</t>
  </si>
  <si>
    <t>EDUCACION  MOHO</t>
  </si>
  <si>
    <t>EDUCACION TACNA</t>
  </si>
  <si>
    <t>UGEL TACNA</t>
  </si>
  <si>
    <t>2 textos</t>
  </si>
  <si>
    <t>letras móviles</t>
  </si>
  <si>
    <t>5 DVD</t>
  </si>
  <si>
    <t>6 textos de lectura</t>
  </si>
  <si>
    <t xml:space="preserve"> </t>
  </si>
  <si>
    <t>(2) Cuentos en tarjetas y ocas</t>
  </si>
  <si>
    <t>VOLUMEN UNITARIO MATERIAL CONCRETO NIVEL PRIMARIA (M3)</t>
  </si>
  <si>
    <t>Inicial y Primaria EBR</t>
  </si>
  <si>
    <t>DPTO</t>
  </si>
  <si>
    <t>D_CODOOII</t>
  </si>
  <si>
    <t>L1v</t>
  </si>
  <si>
    <t>Cuenta de ID</t>
  </si>
  <si>
    <t>Suma de Alumnos (2013)</t>
  </si>
  <si>
    <t>UGEL BAGUAAWAJUN</t>
  </si>
  <si>
    <t>UGEL BAGUA</t>
  </si>
  <si>
    <t>UGEL CONDORCANQUIAWAJUN</t>
  </si>
  <si>
    <t>UGEL CONDORCANQUI</t>
  </si>
  <si>
    <t>UGEL CONDORCANQUIWAMPIS</t>
  </si>
  <si>
    <t>WAMPIS</t>
  </si>
  <si>
    <t>UGEL AIJAQUECHUA ANCASH</t>
  </si>
  <si>
    <t>UGEL AIJA</t>
  </si>
  <si>
    <t>QUECHUA ANCASH</t>
  </si>
  <si>
    <t>UGEL ANTONIO RAYMONDIQUECHUA ANCASH</t>
  </si>
  <si>
    <t>UGEL ANTONIO RAYMONDI</t>
  </si>
  <si>
    <t>UGEL ASUNCIONQUECHUA ANCASH</t>
  </si>
  <si>
    <t>UGEL ASUNCION</t>
  </si>
  <si>
    <t>UGEL BOLOGNESIQUECHUA ANCASH</t>
  </si>
  <si>
    <t>UGEL BOLOGNESI</t>
  </si>
  <si>
    <t>UGEL CARHUAZQUECHUA ANCASH</t>
  </si>
  <si>
    <t>UGEL CARHUAZ</t>
  </si>
  <si>
    <t>UGEL CARLOS FERMIN FITZCARRALDQUECHUA ANCASH</t>
  </si>
  <si>
    <t>UGEL CARLOS FERMIN FITZCARRALD</t>
  </si>
  <si>
    <t>UGEL CASMAQUECHUA ANCASH</t>
  </si>
  <si>
    <t>UGEL CASMA</t>
  </si>
  <si>
    <t>UGEL HUARAZQUECHUA ANCASH</t>
  </si>
  <si>
    <t>UGEL HUARAZ</t>
  </si>
  <si>
    <t>UGEL HUARIQUECHUA ANCASH</t>
  </si>
  <si>
    <t>UGEL HUARI</t>
  </si>
  <si>
    <t>UGEL HUARMEYQUECHUA ANCASH</t>
  </si>
  <si>
    <t>UGEL HUARMEY</t>
  </si>
  <si>
    <t>UGEL HUAYLASQUECHUA ANCASH</t>
  </si>
  <si>
    <t>UGEL HUAYLAS</t>
  </si>
  <si>
    <t>UGEL MARISCAL LUZURIAGAQUECHUA ANCASH</t>
  </si>
  <si>
    <t>UGEL MARISCAL LUZURIAGA</t>
  </si>
  <si>
    <t>UGEL OCROSQUECHUA ANCASH</t>
  </si>
  <si>
    <t>UGEL OCROS</t>
  </si>
  <si>
    <t>UGEL POMABAMBAQUECHUA ANCASH</t>
  </si>
  <si>
    <t>UGEL POMABAMBA</t>
  </si>
  <si>
    <t>UGEL RECUAYQUECHUA ANCASH</t>
  </si>
  <si>
    <t>UGEL RECUAY</t>
  </si>
  <si>
    <t>UGEL SANTAQUECHUA ANCASH</t>
  </si>
  <si>
    <t>UGEL SANTA</t>
  </si>
  <si>
    <t>UGEL SIHUASQUECHUA ANCASH</t>
  </si>
  <si>
    <t>UGEL SIHUAS</t>
  </si>
  <si>
    <t>UGEL YUNGAYQUECHUA ANCASH</t>
  </si>
  <si>
    <t>UGEL YUNGAY</t>
  </si>
  <si>
    <t>UGEL ABANCAYQUECHUA COLLAO</t>
  </si>
  <si>
    <t>UGEL ABANCAY</t>
  </si>
  <si>
    <t>QUECHUA COLLAO</t>
  </si>
  <si>
    <t>UGEL ANDAHUAYLASQUECHUA CHANKA</t>
  </si>
  <si>
    <t>UGEL ANDAHUAYLAS</t>
  </si>
  <si>
    <t>QUECHUA CHANKA</t>
  </si>
  <si>
    <t>UGEL ANTABAMBAQUECHUA COLLAO</t>
  </si>
  <si>
    <t>UGEL AYMARAESQUECHUA CHANKA</t>
  </si>
  <si>
    <t>UGEL AYMARAES</t>
  </si>
  <si>
    <t>UGEL CHINCHEROSQUECHUA CHANKA</t>
  </si>
  <si>
    <t>UGEL CHINCHEROS</t>
  </si>
  <si>
    <t>UGEL COTABAMBASQUECHUA COLLAO</t>
  </si>
  <si>
    <t>UGEL COTABAMBAS</t>
  </si>
  <si>
    <t>UGEL GRAUQUECHUA COLLAO</t>
  </si>
  <si>
    <t>UGEL GRAU</t>
  </si>
  <si>
    <t>UGEL HUANCARAMAQUECHUA CHANKA</t>
  </si>
  <si>
    <t>UGEL HUANCARAMA</t>
  </si>
  <si>
    <t>UGEL CAYLLOMAQUECHUA CHANKA</t>
  </si>
  <si>
    <t>UGEL CAYLLOMA</t>
  </si>
  <si>
    <t>UGEL LA UNIONQUECHUA COLLAO</t>
  </si>
  <si>
    <t>UGEL LA UNION</t>
  </si>
  <si>
    <t>UGEL CANGALLOQUECHUA CHANKA</t>
  </si>
  <si>
    <t>UGEL CANGALLO</t>
  </si>
  <si>
    <t>UGEL HUAMANGAQUECHUA CHANKA</t>
  </si>
  <si>
    <t>UGEL HUAMANGA</t>
  </si>
  <si>
    <t>UGEL HUANCASANCOSQUECHUA CHANKA</t>
  </si>
  <si>
    <t>UGEL HUANCASANCOS</t>
  </si>
  <si>
    <t>UGEL HUANTAQUECHUA CHANKA</t>
  </si>
  <si>
    <t>UGEL HUANTA</t>
  </si>
  <si>
    <t>UGEL LA MARQUECHUA CHANKA</t>
  </si>
  <si>
    <t>UGEL LA MAR</t>
  </si>
  <si>
    <t>UGEL LUCANASQUECHUA CHANKA</t>
  </si>
  <si>
    <t>UGEL LUCANAS</t>
  </si>
  <si>
    <t>UGEL PARINACOCHASQUECHUA CHANKA</t>
  </si>
  <si>
    <t>UGEL PARINACOCHAS</t>
  </si>
  <si>
    <t>UGEL PAUCAR DE SARASARAQUECHUA CHANKA</t>
  </si>
  <si>
    <t>UGEL PAUCAR DE SARASARA</t>
  </si>
  <si>
    <t>UGEL SUCREQUECHUA CHANKA</t>
  </si>
  <si>
    <t>UGEL SUCRE</t>
  </si>
  <si>
    <t>UGEL VICTOR FAJARDOQUECHUA CHANKA</t>
  </si>
  <si>
    <t>UGEL VICTOR FAJARDO</t>
  </si>
  <si>
    <t>UGEL VILCASHUAMANQUECHUA CHANKA</t>
  </si>
  <si>
    <t>UGEL VILCASHUAMAN</t>
  </si>
  <si>
    <t>UGEL CAJAMARCAQUECHUA CAJAMARCA</t>
  </si>
  <si>
    <t>UGEL CAJAMARCA</t>
  </si>
  <si>
    <t>QUECHUA CAJAMARCA</t>
  </si>
  <si>
    <t>UGEL CHOTAQUECHUA INKA WASI KAÑARIS</t>
  </si>
  <si>
    <t>UGEL CHOTA</t>
  </si>
  <si>
    <t>QUECHUA INKA WASI KAÑARIS</t>
  </si>
  <si>
    <t>UGEL CUTERVOQUECHUA INKA WASI KAÑARIS</t>
  </si>
  <si>
    <t>UGEL CUTERVO</t>
  </si>
  <si>
    <t>UGEL SAN IGNACIOAWAJUN</t>
  </si>
  <si>
    <t>UGEL SAN IGNACIO</t>
  </si>
  <si>
    <t>UGEL ACOMAYOQUECHUA COLLAO</t>
  </si>
  <si>
    <t>UGEL ACOMAYO</t>
  </si>
  <si>
    <t>UGEL ANTAQUECHUA COLLAO</t>
  </si>
  <si>
    <t>UGEL ANTA</t>
  </si>
  <si>
    <t>UGEL CALCAQUECHUA COLLAO</t>
  </si>
  <si>
    <t>UGEL CANASQUECHUA COLLAO</t>
  </si>
  <si>
    <t>UGEL CANAS</t>
  </si>
  <si>
    <t>UGEL CANCHISQUECHUA COLLAO</t>
  </si>
  <si>
    <t>UGEL CANCHIS</t>
  </si>
  <si>
    <t>UGEL CHUMBIVILCASQUECHUA COLLAO</t>
  </si>
  <si>
    <t>UGEL CHUMBIVILCAS</t>
  </si>
  <si>
    <t>UGEL CUSCOASHANINKA</t>
  </si>
  <si>
    <t>UGEL CUSCO</t>
  </si>
  <si>
    <t>ASHANINKA</t>
  </si>
  <si>
    <t>UGEL CUSCOQUECHUA CHANKA</t>
  </si>
  <si>
    <t>UGEL CUSCOQUECHUA COLLAO</t>
  </si>
  <si>
    <t>UGEL ESPINARQUECHUA COLLAO</t>
  </si>
  <si>
    <t>UGEL ESPINAR</t>
  </si>
  <si>
    <t>UGEL LA CONVENCIONASHANINKA</t>
  </si>
  <si>
    <t>UGEL LA CONVENCION</t>
  </si>
  <si>
    <t>UGEL LA CONVENCIONMATSIGENKA</t>
  </si>
  <si>
    <t>MATSIGENKA</t>
  </si>
  <si>
    <t>UGEL LA CONVENCIONQUECHUA COLLAO</t>
  </si>
  <si>
    <t>UGEL LA CONVENCIONYINE</t>
  </si>
  <si>
    <t>YINE</t>
  </si>
  <si>
    <t>UGEL PARUROQUECHUA COLLAO</t>
  </si>
  <si>
    <t>UGEL PARURO</t>
  </si>
  <si>
    <t>UGEL PAUCARTAMBOMATSIGENKA</t>
  </si>
  <si>
    <t>UGEL PAUCARTAMBO</t>
  </si>
  <si>
    <t>UGEL PAUCARTAMBOQUECHUA COLLAO</t>
  </si>
  <si>
    <t>UGEL QUISPICANCHIQUECHUA COLLAO</t>
  </si>
  <si>
    <t>UGEL QUISPICANCHI</t>
  </si>
  <si>
    <t>UGEL URUBAMBAQUECHUA COLLAO</t>
  </si>
  <si>
    <t>UGEL URUBAMBA</t>
  </si>
  <si>
    <t>UGEL ACOBAMBAQUECHUA CHANKA</t>
  </si>
  <si>
    <t>UGEL ACOBAMBA</t>
  </si>
  <si>
    <t>UGEL ANGARAESQUECHUA CHANKA</t>
  </si>
  <si>
    <t>UGEL ANGARAES</t>
  </si>
  <si>
    <t>UGEL CHURCAMPAQUECHUA CHANKA</t>
  </si>
  <si>
    <t>UGEL CHURCAMPA</t>
  </si>
  <si>
    <t>UGEL HUANCAVELICAQUECHUA CHANKA</t>
  </si>
  <si>
    <t>UGEL HUANCAVELICA</t>
  </si>
  <si>
    <t>UGEL HUAYTARAQUECHUA CHANKA</t>
  </si>
  <si>
    <t>UGEL HUAYTARA</t>
  </si>
  <si>
    <t>UGEL SURCUBAMBAQUECHUA CHANKA</t>
  </si>
  <si>
    <t>UGEL SURCUBAMBA</t>
  </si>
  <si>
    <t>UGEL TAYACAJAQUECHUA CHANKA</t>
  </si>
  <si>
    <t>UGEL TAYACAJA</t>
  </si>
  <si>
    <t>UGEL AMBOQUECHUA HUANUCO</t>
  </si>
  <si>
    <t>UGEL AMBO</t>
  </si>
  <si>
    <t>QUECHUA HUANUCO</t>
  </si>
  <si>
    <t>UGEL DOS DE MAYOQUECHUA HUANUCO</t>
  </si>
  <si>
    <t>UGEL DOS DE MAYO</t>
  </si>
  <si>
    <t>UGEL HUACAYBAMBAQUECHUA HUANUCO</t>
  </si>
  <si>
    <t>UGEL HUACAYBAMBA</t>
  </si>
  <si>
    <t>UGEL HUAMALIESQUECHUA HUANUCO</t>
  </si>
  <si>
    <t>UGEL HUAMALIES</t>
  </si>
  <si>
    <t>UGEL LAURICOCHAQUECHUA HUANUCO</t>
  </si>
  <si>
    <t>UGEL LAURICOCHA</t>
  </si>
  <si>
    <t>UGEL LEONCIO PRADOSHIPIBO-KONIBO</t>
  </si>
  <si>
    <t>UGEL LEONCIO PRADO</t>
  </si>
  <si>
    <t>SHIPIBO-KONIBO</t>
  </si>
  <si>
    <t>UGEL MARAÑONQUECHUA HUANUCO</t>
  </si>
  <si>
    <t>UGEL MARAÑON</t>
  </si>
  <si>
    <t>UGEL PACHITEAQUECHUA HUANUCO</t>
  </si>
  <si>
    <t>UGEL PACHITEA</t>
  </si>
  <si>
    <t>UGEL PUERTO INCAASHANINKA</t>
  </si>
  <si>
    <t>UGEL PUERTO INCA</t>
  </si>
  <si>
    <t>UGEL PUERTO INCAKAKATAIBO</t>
  </si>
  <si>
    <t>KAKATAIBO</t>
  </si>
  <si>
    <t>UGEL PUERTO INCASHIPIBO-KONIBO</t>
  </si>
  <si>
    <t>UGEL CHANCHAMAYOASHANINKA</t>
  </si>
  <si>
    <t>UGEL CHANCHAMAYO</t>
  </si>
  <si>
    <t>UGEL CHUPACAQUECHUA WANKA-YARU</t>
  </si>
  <si>
    <t>UGEL CHUPACA</t>
  </si>
  <si>
    <t>QUECHUA WANKA-YARU</t>
  </si>
  <si>
    <t>UGEL HUANCAYOQUECHUA WANKA-YARU</t>
  </si>
  <si>
    <t>UGEL HUANCAYO</t>
  </si>
  <si>
    <t>UGEL JUNINQUECHUA WANKA-YARU</t>
  </si>
  <si>
    <t>UGEL JUNIN</t>
  </si>
  <si>
    <t>UGEL PANGOAASHANINKA</t>
  </si>
  <si>
    <t>UGEL PANGOA</t>
  </si>
  <si>
    <t>UGEL PANGOANOMATSIGENGA</t>
  </si>
  <si>
    <t>NOMATSIGENGA</t>
  </si>
  <si>
    <t>UGEL PANGOAQUECHUA CHANKA</t>
  </si>
  <si>
    <t>UGEL PANGOAQUECHUA WANKA-YARU</t>
  </si>
  <si>
    <t>UGEL PICHANAKIASHANINKA</t>
  </si>
  <si>
    <t>UGEL PICHANAKI</t>
  </si>
  <si>
    <t>UGEL RIO TAMBOASHANINKA</t>
  </si>
  <si>
    <t>UGEL RIO TAMBO</t>
  </si>
  <si>
    <t>UGEL RIO TAMBOKAKINTE</t>
  </si>
  <si>
    <t>KAKINTE</t>
  </si>
  <si>
    <t>UGEL RIO TAMBOQUECHUA CHANKA</t>
  </si>
  <si>
    <t>UGEL SATIPOASHANINKA</t>
  </si>
  <si>
    <t>UGEL SATIPO</t>
  </si>
  <si>
    <t>UGEL TARMAQUECHUA WANKA-YARU</t>
  </si>
  <si>
    <t>UGEL TARMA</t>
  </si>
  <si>
    <t>UGEL SANCHEZ CARRIONASHANINKA</t>
  </si>
  <si>
    <t>LA LIBERTAD</t>
  </si>
  <si>
    <t>UGEL FERREÑAFEQUECHUA INKA WASI KAÑARIS</t>
  </si>
  <si>
    <t>UGEL FERREÑAFE</t>
  </si>
  <si>
    <t>UGEL LAMBAYEQUEQUECHUA INKA WASI KAÑARIS</t>
  </si>
  <si>
    <t>UGEL LAMBAYEQUE</t>
  </si>
  <si>
    <t>UGEL 02 RIMACSHIPIBO-KONIBO</t>
  </si>
  <si>
    <t>UGEL 02 RIMAC</t>
  </si>
  <si>
    <t>UGEL 11 CAJATAMBOQUECHUA ANCASH</t>
  </si>
  <si>
    <t>UGEL 11 CAJATAMBO</t>
  </si>
  <si>
    <t>UGEL 13 YAUYOSJAQARU</t>
  </si>
  <si>
    <t>UGEL 13 YAUYOS</t>
  </si>
  <si>
    <t>JAQARU</t>
  </si>
  <si>
    <t>UGEL ALTO AMAZONAS-SAN LORENZOACHUAR</t>
  </si>
  <si>
    <t>UGEL ALTO AMAZONAS-SAN LORENZO</t>
  </si>
  <si>
    <t>ACHUAR</t>
  </si>
  <si>
    <t>UGEL ALTO AMAZONAS-SAN LORENZOAWAJUN</t>
  </si>
  <si>
    <t>UGEL ALTO AMAZONAS-SAN LORENZOKANDOZI-CHAPRA</t>
  </si>
  <si>
    <t>KANDOZI-CHAPRA</t>
  </si>
  <si>
    <t>UGEL ALTO AMAZONAS-SAN LORENZOKICHWA</t>
  </si>
  <si>
    <t>KICHWA</t>
  </si>
  <si>
    <t>UGEL ALTO AMAZONAS-SAN LORENZOSHAWI</t>
  </si>
  <si>
    <t>UGEL ALTO AMAZONAS-SAN LORENZOWAMPIS</t>
  </si>
  <si>
    <t>UGEL ALTO AMAZONAS-YURIMAGUASKANDOZI</t>
  </si>
  <si>
    <t>UGEL ALTO AMAZONAS-YURIMAGUAS</t>
  </si>
  <si>
    <t>KANDOZI</t>
  </si>
  <si>
    <t>UGEL ALTO AMAZONAS-YURIMAGUASSHAWI</t>
  </si>
  <si>
    <t>UGEL LORETO - NAUTAACHUAR</t>
  </si>
  <si>
    <t>UGEL LORETO - NAUTA</t>
  </si>
  <si>
    <t>UGEL LORETO - NAUTAKICHWA</t>
  </si>
  <si>
    <t>UGEL LORETO - NAUTAKUKAMA-KUKAMIRIA</t>
  </si>
  <si>
    <t>KUKAMA-KUKAMIRIA</t>
  </si>
  <si>
    <t>UGEL LORETO - NAUTAURARINA</t>
  </si>
  <si>
    <t>URARINA</t>
  </si>
  <si>
    <t>UGEL MAYNASARABELA</t>
  </si>
  <si>
    <t>UGEL MAYNAS</t>
  </si>
  <si>
    <t>ARABELA</t>
  </si>
  <si>
    <t>UGEL MAYNASBORA</t>
  </si>
  <si>
    <t>BORA</t>
  </si>
  <si>
    <t>UGEL MAYNASIQUITU</t>
  </si>
  <si>
    <t>IQUITU</t>
  </si>
  <si>
    <t>UGEL MAYNASKICHWA</t>
  </si>
  <si>
    <t>UGEL MAYNASKUKAMA-KUKAMIRIA</t>
  </si>
  <si>
    <t>UGEL MAYNASMAIJUNA</t>
  </si>
  <si>
    <t>MAIJUNA</t>
  </si>
  <si>
    <t>UGEL MAYNASMATSES</t>
  </si>
  <si>
    <t>MATSES</t>
  </si>
  <si>
    <t>UGEL MAYNASMURUI-MUINAN+</t>
  </si>
  <si>
    <t>MURUI-MUINAN+</t>
  </si>
  <si>
    <t>UGEL MAYNASYAGUA</t>
  </si>
  <si>
    <t>YAGUA</t>
  </si>
  <si>
    <t>UGEL PUTUMAYOKICHWA</t>
  </si>
  <si>
    <t>UGEL PUTUMAYO</t>
  </si>
  <si>
    <t>UGEL PUTUMAYOMURUI-MUINAN+</t>
  </si>
  <si>
    <t>UGEL PUTUMAYOSECOYA</t>
  </si>
  <si>
    <t>SECOYA</t>
  </si>
  <si>
    <t>UGEL RAMON CASTILLA-CABALLO COCHABORA</t>
  </si>
  <si>
    <t>UGEL RAMON CASTILLA-CABALLO COCHA</t>
  </si>
  <si>
    <t>UGEL RAMON CASTILLA-CABALLO COCHATIKUNA</t>
  </si>
  <si>
    <t>TIKUNA</t>
  </si>
  <si>
    <t>UGEL UCAYALI-CONTAMANASHIPIBO-KONIBO</t>
  </si>
  <si>
    <t>UGEL UCAYALI-CONTAMANA</t>
  </si>
  <si>
    <t>UGEL UCAYALI-CONTAMANAYINE</t>
  </si>
  <si>
    <t>UGEL MANUHARAKBUT</t>
  </si>
  <si>
    <t>UGEL MANU</t>
  </si>
  <si>
    <t>HARAKBUT</t>
  </si>
  <si>
    <t>UGEL MANUMATSIGENKA</t>
  </si>
  <si>
    <t>UGEL MANUYINE</t>
  </si>
  <si>
    <t>UGEL TAHUAMANUQUECHUA COLLAO</t>
  </si>
  <si>
    <t>UGEL TAHUAMANU</t>
  </si>
  <si>
    <t>UGEL TAHUAMANUYINE</t>
  </si>
  <si>
    <t>UGEL TAMBOPATAESE EJA</t>
  </si>
  <si>
    <t>UGEL TAMBOPATA</t>
  </si>
  <si>
    <t>ESE EJA</t>
  </si>
  <si>
    <t>UGEL TAMBOPATAHARAKBUT</t>
  </si>
  <si>
    <t>UGEL TAMBOPATAYINE</t>
  </si>
  <si>
    <t>UGEL GRAL.SANCHEZ CERROQUECHUA COLLAO</t>
  </si>
  <si>
    <t>UGEL GRAL.SANCHEZ CERRO</t>
  </si>
  <si>
    <t>UGEL MARISCAL NIETOQUECHUA COLLAO</t>
  </si>
  <si>
    <t>UGEL MARISCAL NIETO</t>
  </si>
  <si>
    <t>UGEL DANIEL ALCIDES CARRIONQUECHUA PASCO YARU</t>
  </si>
  <si>
    <t>UGEL DANIEL ALCIDES CARRION</t>
  </si>
  <si>
    <t>QUECHUA PASCO YARU</t>
  </si>
  <si>
    <t>UGEL OXAPAMPAASHANINKA</t>
  </si>
  <si>
    <t>UGEL OXAPAMPA</t>
  </si>
  <si>
    <t>UGEL OXAPAMPAYANESHA</t>
  </si>
  <si>
    <t>YANESHA</t>
  </si>
  <si>
    <t>UGEL AZANGAROQUECHUA COLLAO</t>
  </si>
  <si>
    <t>UGEL AZANGARO</t>
  </si>
  <si>
    <t>UGEL CARABAYAQUECHUA COLLAO</t>
  </si>
  <si>
    <t>UGEL CARABAYA</t>
  </si>
  <si>
    <t>UGEL CHUCUITOAIMARA</t>
  </si>
  <si>
    <t>UGEL CHUCUITO</t>
  </si>
  <si>
    <t>AIMARA</t>
  </si>
  <si>
    <t>UGEL CRUCEROQUECHUA COLLAO</t>
  </si>
  <si>
    <t>UGEL CRUCERO</t>
  </si>
  <si>
    <t>UGEL EL COLLAOAIMARA</t>
  </si>
  <si>
    <t>UGEL EL COLLAO</t>
  </si>
  <si>
    <t>UGEL HUANCANEAIMARA</t>
  </si>
  <si>
    <t>UGEL HUANCANE</t>
  </si>
  <si>
    <t>UGEL HUANCANEQUECHUA COLLAO</t>
  </si>
  <si>
    <t>UGEL LAMPAQUECHUA COLLAO</t>
  </si>
  <si>
    <t>UGEL LAMPA</t>
  </si>
  <si>
    <t>UGEL MELGARQUECHUA COLLAO</t>
  </si>
  <si>
    <t>UGEL MELGAR</t>
  </si>
  <si>
    <t>UGEL MOHOAIMARA</t>
  </si>
  <si>
    <t>UGEL MOHO</t>
  </si>
  <si>
    <t>UGEL PUNOAIMARA</t>
  </si>
  <si>
    <t>UGEL PUNO</t>
  </si>
  <si>
    <t>UGEL PUNOQUECHUA COLLAO</t>
  </si>
  <si>
    <t>UGEL SAN ANTONIO DE PUTINAQUECHUA COLLAO</t>
  </si>
  <si>
    <t>UGEL SAN ANTONIO DE PUTINA</t>
  </si>
  <si>
    <t>UGEL SAN ROMANQUECHUA COLLAO</t>
  </si>
  <si>
    <t>UGEL SAN ROMAN</t>
  </si>
  <si>
    <t>UGEL SANDIAAIMARA</t>
  </si>
  <si>
    <t>UGEL SANDIA</t>
  </si>
  <si>
    <t>UGEL SANDIAQUECHUA COLLAO</t>
  </si>
  <si>
    <t>UGEL YUNGUYOAIMARA</t>
  </si>
  <si>
    <t>UGEL YUNGUYO</t>
  </si>
  <si>
    <t>UGEL BELLAVISTAKICHWA</t>
  </si>
  <si>
    <t>UGEL BELLAVISTA</t>
  </si>
  <si>
    <t>UGEL LAMASSHAWI</t>
  </si>
  <si>
    <t>UGEL LAMAS</t>
  </si>
  <si>
    <t>UGEL MOYOBAMBAAWAJUN</t>
  </si>
  <si>
    <t>UGEL MOYOBAMBA</t>
  </si>
  <si>
    <t>UGEL RIOJAAWAJUN</t>
  </si>
  <si>
    <t>UGEL RIOJA</t>
  </si>
  <si>
    <t>UGEL ATALAYAASHANINKA</t>
  </si>
  <si>
    <t>UGEL ATALAYA</t>
  </si>
  <si>
    <t>UGEL ATALAYASHIPIBO-KONIBO</t>
  </si>
  <si>
    <t>UGEL ATALAYAYINE</t>
  </si>
  <si>
    <t>UGEL CORONEL PORTILLOASHANINKA</t>
  </si>
  <si>
    <t>UGEL CORONEL PORTILLO</t>
  </si>
  <si>
    <t>UGEL CORONEL PORTILLOSHIPIBO-KONIBO</t>
  </si>
  <si>
    <t>UGEL CORONEL PORTILLOYAMINAHUA</t>
  </si>
  <si>
    <t>YAMINAHUA</t>
  </si>
  <si>
    <t>UGEL CORONEL PORTILLOYINE</t>
  </si>
  <si>
    <t>UGEL PADRE ABADKAKATAIBO</t>
  </si>
  <si>
    <t>UGEL PADRE ABAD</t>
  </si>
  <si>
    <t>UGEL PADRE ABADSHIPIBO-KONIBO</t>
  </si>
  <si>
    <t>UGEL PURUSASHANINKA</t>
  </si>
  <si>
    <t>UGEL PURUS</t>
  </si>
  <si>
    <t>UGEL PURUSCASHINAHUA</t>
  </si>
  <si>
    <t>CASHINAHUA</t>
  </si>
  <si>
    <t>UGEL PURUSMADIJA</t>
  </si>
  <si>
    <t>MADIJA</t>
  </si>
  <si>
    <t>UGEL PURUSSHARANAHUA</t>
  </si>
  <si>
    <t>SHARANAHUA</t>
  </si>
  <si>
    <t/>
  </si>
  <si>
    <t>Total general</t>
  </si>
  <si>
    <t>ANTONIO RAYMONDI</t>
  </si>
  <si>
    <t>CARLOS FERMIN FITZCARRALD</t>
  </si>
  <si>
    <t>OCROS</t>
  </si>
  <si>
    <t>PAUCAR DE SARASARA</t>
  </si>
  <si>
    <t>CHOTA</t>
  </si>
  <si>
    <t>SURCUBAMBA</t>
  </si>
  <si>
    <t>SANCHEZ CARRION</t>
  </si>
  <si>
    <t>02 RIMAC</t>
  </si>
  <si>
    <t>11 CAJATAMBO</t>
  </si>
  <si>
    <t>13 YAUYOS</t>
  </si>
  <si>
    <t>LORETO - NAUTA</t>
  </si>
  <si>
    <t>MANU</t>
  </si>
  <si>
    <t>GRAL.SANCHEZ CERRO</t>
  </si>
  <si>
    <t>BELLAVISTA</t>
  </si>
  <si>
    <t>BAGUAAWAJUN</t>
  </si>
  <si>
    <t>CONDORCANQUIAWAJUN</t>
  </si>
  <si>
    <t>CONDORCANQUIWAMPIS</t>
  </si>
  <si>
    <t>AIJAQUECHUA ANCASH</t>
  </si>
  <si>
    <t>ANTONIO RAYMONDIQUECHUA ANCASH</t>
  </si>
  <si>
    <t>ASUNCIONQUECHUA ANCASH</t>
  </si>
  <si>
    <t>BOLOGNESIQUECHUA ANCASH</t>
  </si>
  <si>
    <t>CARHUAZQUECHUA ANCASH</t>
  </si>
  <si>
    <t>CARLOS FERMIN FITZCARRALDQUECHUA ANCASH</t>
  </si>
  <si>
    <t>CASMAQUECHUA ANCASH</t>
  </si>
  <si>
    <t>HUARAZQUECHUA ANCASH</t>
  </si>
  <si>
    <t>HUARIQUECHUA ANCASH</t>
  </si>
  <si>
    <t>HUARMEYQUECHUA ANCASH</t>
  </si>
  <si>
    <t>HUAYLASQUECHUA ANCASH</t>
  </si>
  <si>
    <t>MARISCAL LUZURIAGAQUECHUA ANCASH</t>
  </si>
  <si>
    <t>OCROSQUECHUA ANCASH</t>
  </si>
  <si>
    <t>POMABAMBAQUECHUA ANCASH</t>
  </si>
  <si>
    <t>RECUAYQUECHUA ANCASH</t>
  </si>
  <si>
    <t>SANTAQUECHUA ANCASH</t>
  </si>
  <si>
    <t>SIHUASQUECHUA ANCASH</t>
  </si>
  <si>
    <t>YUNGAYQUECHUA ANCASH</t>
  </si>
  <si>
    <t>ABANCAYQUECHUA COLLAO</t>
  </si>
  <si>
    <t>ANDAHUAYLASQUECHUA CHANKA</t>
  </si>
  <si>
    <t>ANTABAMBAQUECHUA COLLAO</t>
  </si>
  <si>
    <t>AYMARAESQUECHUA CHANKA</t>
  </si>
  <si>
    <t>CHINCHEROSQUECHUA CHANKA</t>
  </si>
  <si>
    <t>COTABAMBASQUECHUA COLLAO</t>
  </si>
  <si>
    <t>GRAUQUECHUA COLLAO</t>
  </si>
  <si>
    <t>HUANCARAMAQUECHUA CHANKA</t>
  </si>
  <si>
    <t>CAYLLOMAQUECHUA CHANKA</t>
  </si>
  <si>
    <t>LA UNIONQUECHUA COLLAO</t>
  </si>
  <si>
    <t>CANGALLOQUECHUA CHANKA</t>
  </si>
  <si>
    <t>HUAMANGAQUECHUA CHANKA</t>
  </si>
  <si>
    <t>HUANCASANCOSQUECHUA CHANKA</t>
  </si>
  <si>
    <t>HUANTAQUECHUA CHANKA</t>
  </si>
  <si>
    <t>LA MARQUECHUA CHANKA</t>
  </si>
  <si>
    <t>LUCANASQUECHUA CHANKA</t>
  </si>
  <si>
    <t>PARINACOCHASQUECHUA CHANKA</t>
  </si>
  <si>
    <t>PAUCAR DE SARASARAQUECHUA CHANKA</t>
  </si>
  <si>
    <t>SUCREQUECHUA CHANKA</t>
  </si>
  <si>
    <t>VICTOR FAJARDOQUECHUA CHANKA</t>
  </si>
  <si>
    <t>VILCASHUAMANQUECHUA CHANKA</t>
  </si>
  <si>
    <t>CAJAMARCAQUECHUA CAJAMARCA</t>
  </si>
  <si>
    <t>CHOTAQUECHUA INKA WASI KAÑARIS</t>
  </si>
  <si>
    <t>CUTERVOQUECHUA INKA WASI KAÑARIS</t>
  </si>
  <si>
    <t>SAN IGNACIOAWAJUN</t>
  </si>
  <si>
    <t>ACOMAYOQUECHUA COLLAO</t>
  </si>
  <si>
    <t>ANTAQUECHUA COLLAO</t>
  </si>
  <si>
    <t>CALCAQUECHUA COLLAO</t>
  </si>
  <si>
    <t>CANASQUECHUA COLLAO</t>
  </si>
  <si>
    <t>CANCHISQUECHUA COLLAO</t>
  </si>
  <si>
    <t>CHUMBIVILCASQUECHUA COLLAO</t>
  </si>
  <si>
    <t>CUSCOASHANINKA</t>
  </si>
  <si>
    <t>CUSCOQUECHUA CHANKA</t>
  </si>
  <si>
    <t>CUSCOQUECHUA COLLAO</t>
  </si>
  <si>
    <t>ESPINARQUECHUA COLLAO</t>
  </si>
  <si>
    <t>LA CONVENCIONASHANINKA</t>
  </si>
  <si>
    <t>LA CONVENCIONMATSIGENKA</t>
  </si>
  <si>
    <t>LA CONVENCIONQUECHUA COLLAO</t>
  </si>
  <si>
    <t>LA CONVENCIONYINE</t>
  </si>
  <si>
    <t>PARUROQUECHUA COLLAO</t>
  </si>
  <si>
    <t>PAUCARTAMBOMATSIGENKA</t>
  </si>
  <si>
    <t>PAUCARTAMBOQUECHUA COLLAO</t>
  </si>
  <si>
    <t>QUISPICANCHIQUECHUA COLLAO</t>
  </si>
  <si>
    <t>URUBAMBAQUECHUA COLLAO</t>
  </si>
  <si>
    <t>ACOBAMBAQUECHUA CHANKA</t>
  </si>
  <si>
    <t>ANGARAESQUECHUA CHANKA</t>
  </si>
  <si>
    <t>CHURCAMPAQUECHUA CHANKA</t>
  </si>
  <si>
    <t>HUANCAVELICAQUECHUA CHANKA</t>
  </si>
  <si>
    <t>HUAYTARAQUECHUA CHANKA</t>
  </si>
  <si>
    <t>SURCUBAMBAQUECHUA CHANKA</t>
  </si>
  <si>
    <t>TAYACAJAQUECHUA CHANKA</t>
  </si>
  <si>
    <t>AMBOQUECHUA HUANUCO</t>
  </si>
  <si>
    <t>DOS DE MAYOQUECHUA HUANUCO</t>
  </si>
  <si>
    <t>HUACAYBAMBAQUECHUA HUANUCO</t>
  </si>
  <si>
    <t>HUAMALIESQUECHUA HUANUCO</t>
  </si>
  <si>
    <t>LAURICOCHAQUECHUA HUANUCO</t>
  </si>
  <si>
    <t>LEONCIO PRADOSHIPIBO-KONIBO</t>
  </si>
  <si>
    <t>MARAÑONQUECHUA HUANUCO</t>
  </si>
  <si>
    <t>PACHITEAQUECHUA HUANUCO</t>
  </si>
  <si>
    <t>PUERTO INCAASHANINKA</t>
  </si>
  <si>
    <t>PUERTO INCAKAKATAIBO</t>
  </si>
  <si>
    <t>PUERTO INCASHIPIBO-KONIBO</t>
  </si>
  <si>
    <t>CHANCHAMAYOASHANINKA</t>
  </si>
  <si>
    <t>CHUPACAQUECHUA WANKA-YARU</t>
  </si>
  <si>
    <t>HUANCAYOQUECHUA WANKA-YARU</t>
  </si>
  <si>
    <t>JUNINQUECHUA WANKA-YARU</t>
  </si>
  <si>
    <t>PANGOAASHANINKA</t>
  </si>
  <si>
    <t>PANGOANOMATSIGENGA</t>
  </si>
  <si>
    <t>PANGOAQUECHUA CHANKA</t>
  </si>
  <si>
    <t>PANGOAQUECHUA WANKA-YARU</t>
  </si>
  <si>
    <t>PICHANAKIASHANINKA</t>
  </si>
  <si>
    <t>RIO TAMBOASHANINKA</t>
  </si>
  <si>
    <t>RIO TAMBOKAKINTE</t>
  </si>
  <si>
    <t>RIO TAMBOQUECHUA CHANKA</t>
  </si>
  <si>
    <t>SATIPOASHANINKA</t>
  </si>
  <si>
    <t>TARMAQUECHUA WANKA-YARU</t>
  </si>
  <si>
    <t>SANCHEZ CARRIONASHANINKA</t>
  </si>
  <si>
    <t>FERREÑAFEQUECHUA INKA WASI KAÑARIS</t>
  </si>
  <si>
    <t>LAMBAYEQUEQUECHUA INKA WASI KAÑARIS</t>
  </si>
  <si>
    <t>02 RIMACSHIPIBO-KONIBO</t>
  </si>
  <si>
    <t>11 CAJATAMBOQUECHUA ANCASH</t>
  </si>
  <si>
    <t>13 YAUYOSJAQARU</t>
  </si>
  <si>
    <t>ALTO AMAZONAS-SAN LORENZOACHUAR</t>
  </si>
  <si>
    <t>ALTO AMAZONAS-SAN LORENZOAWAJUN</t>
  </si>
  <si>
    <t>ALTO AMAZONAS-SAN LORENZOKANDOZI-CHAPRA</t>
  </si>
  <si>
    <t>ALTO AMAZONAS-SAN LORENZOKICHWA</t>
  </si>
  <si>
    <t>ALTO AMAZONAS-SAN LORENZOSHAWI</t>
  </si>
  <si>
    <t>ALTO AMAZONAS-SAN LORENZOWAMPIS</t>
  </si>
  <si>
    <t>ALTO AMAZONAS-YURIMAGUASKANDOZI</t>
  </si>
  <si>
    <t>ALTO AMAZONAS-YURIMAGUASSHAWI</t>
  </si>
  <si>
    <t>LORETO - NAUTAACHUAR</t>
  </si>
  <si>
    <t>LORETO - NAUTAKICHWA</t>
  </si>
  <si>
    <t>LORETO - NAUTAKUKAMA-KUKAMIRIA</t>
  </si>
  <si>
    <t>LORETO - NAUTAURARINA</t>
  </si>
  <si>
    <t>MAYNASARABELA</t>
  </si>
  <si>
    <t>MAYNASBORA</t>
  </si>
  <si>
    <t>MAYNASIQUITU</t>
  </si>
  <si>
    <t>MAYNASKICHWA</t>
  </si>
  <si>
    <t>MAYNASKUKAMA-KUKAMIRIA</t>
  </si>
  <si>
    <t>MAYNASMAIJUNA</t>
  </si>
  <si>
    <t>MAYNASMATSES</t>
  </si>
  <si>
    <t>MAYNASMURUI-MUINAN+</t>
  </si>
  <si>
    <t>MAYNASYAGUA</t>
  </si>
  <si>
    <t>PUTUMAYOKICHWA</t>
  </si>
  <si>
    <t>PUTUMAYOMURUI-MUINAN+</t>
  </si>
  <si>
    <t>PUTUMAYOSECOYA</t>
  </si>
  <si>
    <t>RAMON CASTILLA-CABALLO COCHABORA</t>
  </si>
  <si>
    <t>RAMON CASTILLA-CABALLO COCHATIKUNA</t>
  </si>
  <si>
    <t>UCAYALI-CONTAMANASHIPIBO-KONIBO</t>
  </si>
  <si>
    <t>UCAYALI-CONTAMANAYINE</t>
  </si>
  <si>
    <t>MANUHARAKBUT</t>
  </si>
  <si>
    <t>MANUMATSIGENKA</t>
  </si>
  <si>
    <t>MANUYINE</t>
  </si>
  <si>
    <t>TAHUAMANUQUECHUA COLLAO</t>
  </si>
  <si>
    <t>TAHUAMANUYINE</t>
  </si>
  <si>
    <t>TAMBOPATAESE EJA</t>
  </si>
  <si>
    <t>TAMBOPATAHARAKBUT</t>
  </si>
  <si>
    <t>TAMBOPATAYINE</t>
  </si>
  <si>
    <t>GRAL.SANCHEZ CERROQUECHUA COLLAO</t>
  </si>
  <si>
    <t>MARISCAL NIETOQUECHUA COLLAO</t>
  </si>
  <si>
    <t>DANIEL ALCIDES CARRIONQUECHUA PASCO YARU</t>
  </si>
  <si>
    <t>OXAPAMPAASHANINKA</t>
  </si>
  <si>
    <t>OXAPAMPAYANESHA</t>
  </si>
  <si>
    <t>AZANGAROQUECHUA COLLAO</t>
  </si>
  <si>
    <t>CARABAYAQUECHUA COLLAO</t>
  </si>
  <si>
    <t>CHUCUITOAIMARA</t>
  </si>
  <si>
    <t>CRUCEROQUECHUA COLLAO</t>
  </si>
  <si>
    <t>EL COLLAOAIMARA</t>
  </si>
  <si>
    <t>HUANCANEAIMARA</t>
  </si>
  <si>
    <t>HUANCANEQUECHUA COLLAO</t>
  </si>
  <si>
    <t>LAMPAQUECHUA COLLAO</t>
  </si>
  <si>
    <t>MELGARQUECHUA COLLAO</t>
  </si>
  <si>
    <t>MOHOAIMARA</t>
  </si>
  <si>
    <t>PUNOAIMARA</t>
  </si>
  <si>
    <t>PUNOQUECHUA COLLAO</t>
  </si>
  <si>
    <t>SAN ANTONIO DE PUTINAQUECHUA COLLAO</t>
  </si>
  <si>
    <t>SAN ROMANQUECHUA COLLAO</t>
  </si>
  <si>
    <t>SANDIAAIMARA</t>
  </si>
  <si>
    <t>SANDIAQUECHUA COLLAO</t>
  </si>
  <si>
    <t>YUNGUYOAIMARA</t>
  </si>
  <si>
    <t>BELLAVISTAKICHWA</t>
  </si>
  <si>
    <t>LAMASSHAWI</t>
  </si>
  <si>
    <t>MOYOBAMBAAWAJUN</t>
  </si>
  <si>
    <t>RIOJAAWAJUN</t>
  </si>
  <si>
    <t>ATALAYAASHANINKA</t>
  </si>
  <si>
    <t>ATALAYASHIPIBO-KONIBO</t>
  </si>
  <si>
    <t>ATALAYAYINE</t>
  </si>
  <si>
    <t>CORONEL PORTILLOASHANINKA</t>
  </si>
  <si>
    <t>CORONEL PORTILLOSHIPIBO-KONIBO</t>
  </si>
  <si>
    <t>CORONEL PORTILLOYAMINAHUA</t>
  </si>
  <si>
    <t>CORONEL PORTILLOYINE</t>
  </si>
  <si>
    <t>PADRE ABADKAKATAIBO</t>
  </si>
  <si>
    <t>PADRE ABADSHIPIBO-KONIBO</t>
  </si>
  <si>
    <t>PURUSASHANINKA</t>
  </si>
  <si>
    <t>PURUSCASHINAHUA</t>
  </si>
  <si>
    <t>PURUSMADIJA</t>
  </si>
  <si>
    <t>PURUSSHARANAHUA</t>
  </si>
  <si>
    <t>CASTILLAQUECHUA COLLAO</t>
  </si>
  <si>
    <t>UGEL CASTILLA</t>
  </si>
  <si>
    <t>CONDESUYOSQUECHUA COLLAO</t>
  </si>
  <si>
    <t>UGEL CONDESUYOS</t>
  </si>
  <si>
    <t>LA MARMATSIGENKA</t>
  </si>
  <si>
    <t>LA CONVENCIONKAKINTE</t>
  </si>
  <si>
    <t>LA CONVENCIONNANTI</t>
  </si>
  <si>
    <t>NANTI</t>
  </si>
  <si>
    <t>PAUCARTAMBOHARAKBUT</t>
  </si>
  <si>
    <t>TAMBOPATAMATSIGENKA</t>
  </si>
  <si>
    <t>HUANUCOQUECHUA HUANUCO</t>
  </si>
  <si>
    <t>UGEL HUANUCO</t>
  </si>
  <si>
    <t>PUERTO INCAYANESHA</t>
  </si>
  <si>
    <t>YAROWILCAQUECHUA HUANUCO</t>
  </si>
  <si>
    <t>UGEL YAROWILCA</t>
  </si>
  <si>
    <t>SATIPOQUECHUA CHANKA</t>
  </si>
  <si>
    <t>PATAZQUECHUA INKA WASI KAÑARIS</t>
  </si>
  <si>
    <t>UGEL PATAZ</t>
  </si>
  <si>
    <t>MAYNASACHUAR</t>
  </si>
  <si>
    <t>MAYNASSECOYA</t>
  </si>
  <si>
    <t>PUTUMAYOKUKAMA-KUKAMIRIA</t>
  </si>
  <si>
    <t>PUTUMAYOMAIJUNA</t>
  </si>
  <si>
    <t>PUTUMAYOOCAINA</t>
  </si>
  <si>
    <t>OCAINA</t>
  </si>
  <si>
    <t>PUTUMAYOTIKUNA</t>
  </si>
  <si>
    <t>PUTUMAYOYAGUA</t>
  </si>
  <si>
    <t>RAMON CASTILLA-CABALLO COCHAAWAJUN</t>
  </si>
  <si>
    <t>RAMON CASTILLA-CABALLO COCHAMURUI-MUINAN+</t>
  </si>
  <si>
    <t>RAMON CASTILLA-CABALLO COCHAOCAINA</t>
  </si>
  <si>
    <t>RAMON CASTILLA-CABALLO COCHAYAGUA</t>
  </si>
  <si>
    <t>RAMON CASTILLA-CABALLO COCHAYAGUA, TICUNA</t>
  </si>
  <si>
    <t>YAGUA, TICUNA</t>
  </si>
  <si>
    <t>UCAYALI-CONTAMANAASHANINKA</t>
  </si>
  <si>
    <t>TAMBOPATAAMAHUACA</t>
  </si>
  <si>
    <t>AMAHUACA</t>
  </si>
  <si>
    <t>MARISCAL NIETOAIMARA</t>
  </si>
  <si>
    <t>OXAPAMPAASHANINKA, YANESHA</t>
  </si>
  <si>
    <t>ASHANINKA, YANESHA</t>
  </si>
  <si>
    <t>PIURAQUECHUA INKA WASI KAÑARIS</t>
  </si>
  <si>
    <t>UGEL PIURA</t>
  </si>
  <si>
    <t>SAN MARTINSHAWI</t>
  </si>
  <si>
    <t>UGEL SAN MARTIN</t>
  </si>
  <si>
    <t>ATALAYAAMAHUACA</t>
  </si>
  <si>
    <t>ATALAYASHARANAHUA</t>
  </si>
  <si>
    <t>CORONEL PORTILLOAMAHUACA</t>
  </si>
  <si>
    <t>CORONEL PORTILLOAWAJUN</t>
  </si>
  <si>
    <t>PADRE ABADAWAJUN</t>
  </si>
  <si>
    <t>PURUSAMAHUACA</t>
  </si>
  <si>
    <t>PURUSAMAHUACA, MADIJA</t>
  </si>
  <si>
    <t>AMAHUACA, MADIJA</t>
  </si>
  <si>
    <t>TIPO_AGO_05.09.2014</t>
  </si>
  <si>
    <t>EIB</t>
  </si>
  <si>
    <t>D_NIV_MOD</t>
  </si>
  <si>
    <t>Intitucione Educativas EIB con L2=Castellano</t>
  </si>
  <si>
    <t>L2v</t>
  </si>
  <si>
    <t>LO2v</t>
  </si>
  <si>
    <t>BAGUACASTELLANO</t>
  </si>
  <si>
    <t>CASTELLANO</t>
  </si>
  <si>
    <t>CONDORCANQUICASTELLANO</t>
  </si>
  <si>
    <t>AIJACASTELLANO</t>
  </si>
  <si>
    <t>ANTONIO RAYMONDICASTELLANO</t>
  </si>
  <si>
    <t>ASUNCIONCASTELLANO</t>
  </si>
  <si>
    <t>BOLOGNESICASTELLANO</t>
  </si>
  <si>
    <t>CARHUAZCASTELLANO</t>
  </si>
  <si>
    <t>CARLOS FERMIN FITZCARRALDCASTELLANO</t>
  </si>
  <si>
    <t>CASMACASTELLANO</t>
  </si>
  <si>
    <t>HUARAZCASTELLANO</t>
  </si>
  <si>
    <t>HUARICASTELLANO</t>
  </si>
  <si>
    <t>HUARMEYCASTELLANO</t>
  </si>
  <si>
    <t>HUAYLASCASTELLANO</t>
  </si>
  <si>
    <t>MARISCAL LUZURIAGACASTELLANO</t>
  </si>
  <si>
    <t>OCROSCASTELLANO</t>
  </si>
  <si>
    <t>POMABAMBACASTELLANO</t>
  </si>
  <si>
    <t>RECUAYCASTELLANO</t>
  </si>
  <si>
    <t>SANTACASTELLANO</t>
  </si>
  <si>
    <t>SIHUASCASTELLANO</t>
  </si>
  <si>
    <t>YUNGAYCASTELLANO</t>
  </si>
  <si>
    <t>ABANCAYCASTELLANO</t>
  </si>
  <si>
    <t>ANDAHUAYLASCASTELLANO</t>
  </si>
  <si>
    <t>ANTABAMBACASTELLANO</t>
  </si>
  <si>
    <t>AYMARAESCASTELLANO</t>
  </si>
  <si>
    <t>CHINCHEROSCASTELLANO</t>
  </si>
  <si>
    <t>COTABAMBASCASTELLANO</t>
  </si>
  <si>
    <t>GRAUCASTELLANO</t>
  </si>
  <si>
    <t>HUANCARAMACASTELLANO</t>
  </si>
  <si>
    <t>CASTILLACASTELLANO</t>
  </si>
  <si>
    <t>CAYLLOMACASTELLANO</t>
  </si>
  <si>
    <t>CONDESUYOSCASTELLANO</t>
  </si>
  <si>
    <t>LA UNIONCASTELLANO</t>
  </si>
  <si>
    <t>CANGALLOCASTELLANO</t>
  </si>
  <si>
    <t>HUAMANGACASTELLANO</t>
  </si>
  <si>
    <t>HUANCASANCOSCASTELLANO</t>
  </si>
  <si>
    <t>HUANTACASTELLANO</t>
  </si>
  <si>
    <t>LA MARCASTELLANO</t>
  </si>
  <si>
    <t>LUCANASCASTELLANO</t>
  </si>
  <si>
    <t>PARINACOCHASCASTELLANO</t>
  </si>
  <si>
    <t>PAUCAR DE SARASARACASTELLANO</t>
  </si>
  <si>
    <t>SUCRECASTELLANO</t>
  </si>
  <si>
    <t>VICTOR FAJARDOCASTELLANO</t>
  </si>
  <si>
    <t>VILCASHUAMANCASTELLANO</t>
  </si>
  <si>
    <t>CAJAMARCACASTELLANO</t>
  </si>
  <si>
    <t>CHOTACASTELLANO</t>
  </si>
  <si>
    <t>CUTERVOCASTELLANO</t>
  </si>
  <si>
    <t>SAN IGNACIOCASTELLANO</t>
  </si>
  <si>
    <t>ACOMAYOCASTELLANO</t>
  </si>
  <si>
    <t>ANTACASTELLANO</t>
  </si>
  <si>
    <t>CALCACASTELLANO</t>
  </si>
  <si>
    <t>CANASCASTELLANO</t>
  </si>
  <si>
    <t>CANCHISCASTELLANO</t>
  </si>
  <si>
    <t>CHUMBIVILCASCASTELLANO</t>
  </si>
  <si>
    <t>CUSCOCASTELLANO</t>
  </si>
  <si>
    <t>ESPINARCASTELLANO</t>
  </si>
  <si>
    <t>LA CONVENCIONCASTELLANO</t>
  </si>
  <si>
    <t>PARUROCASTELLANO</t>
  </si>
  <si>
    <t>PAUCARTAMBOCASTELLANO</t>
  </si>
  <si>
    <t>QUISPICANCHICASTELLANO</t>
  </si>
  <si>
    <t>TAMBOPATACASTELLANO</t>
  </si>
  <si>
    <t>URUBAMBACASTELLANO</t>
  </si>
  <si>
    <t>ACOBAMBACASTELLANO</t>
  </si>
  <si>
    <t>CHURCAMPACASTELLANO</t>
  </si>
  <si>
    <t>HUANCAVELICACASTELLANO</t>
  </si>
  <si>
    <t>HUAYTARACASTELLANO</t>
  </si>
  <si>
    <t>SURCUBAMBACASTELLANO</t>
  </si>
  <si>
    <t>TAYACAJACASTELLANO</t>
  </si>
  <si>
    <t>AMBOCASTELLANO</t>
  </si>
  <si>
    <t>DOS DE MAYOCASTELLANO</t>
  </si>
  <si>
    <t>HUACAYBAMBACASTELLANO</t>
  </si>
  <si>
    <t>HUAMALIESCASTELLANO</t>
  </si>
  <si>
    <t>HUANUCOCASTELLANO</t>
  </si>
  <si>
    <t>LAURICOCHACASTELLANO</t>
  </si>
  <si>
    <t>LEONCIO PRADOCASTELLANO</t>
  </si>
  <si>
    <t>MARAÑONCASTELLANO</t>
  </si>
  <si>
    <t>PACHITEACASTELLANO</t>
  </si>
  <si>
    <t>PUERTO INCACASTELLANO</t>
  </si>
  <si>
    <t>YAROWILCACASTELLANO</t>
  </si>
  <si>
    <t>CHANCHAMAYOCASTELLANO</t>
  </si>
  <si>
    <t>CHUPACACASTELLANO</t>
  </si>
  <si>
    <t>HUANCAYOCASTELLANO</t>
  </si>
  <si>
    <t>JUNINCASTELLANO</t>
  </si>
  <si>
    <t>PANGOACASTELLANO</t>
  </si>
  <si>
    <t>PICHANAKICASTELLANO</t>
  </si>
  <si>
    <t>RIO TAMBOCASTELLANO</t>
  </si>
  <si>
    <t>SATIPOCASTELLANO</t>
  </si>
  <si>
    <t>TARMACASTELLANO</t>
  </si>
  <si>
    <t>PATAZCASTELLANO</t>
  </si>
  <si>
    <t>FERREÑAFECASTELLANO</t>
  </si>
  <si>
    <t>LAMBAYEQUECASTELLANO</t>
  </si>
  <si>
    <t>02 RIMACCASTELLANO</t>
  </si>
  <si>
    <t>11 CAJATAMBOCASTELLANO</t>
  </si>
  <si>
    <t>13 YAUYOSCASTELLANO</t>
  </si>
  <si>
    <t>ALTO AMAZONAS-SAN LORENZOCASTELLANO</t>
  </si>
  <si>
    <t>ALTO AMAZONAS-YURIMAGUASCASTELLANO</t>
  </si>
  <si>
    <t>LORETO - NAUTACASTELLANO</t>
  </si>
  <si>
    <t>MAYNASCASTELLANO</t>
  </si>
  <si>
    <t>PUTUMAYOCASTELLANO</t>
  </si>
  <si>
    <t>RAMON CASTILLA-CABALLO COCHACASTELLANO</t>
  </si>
  <si>
    <t>UCAYALI-CONTAMANACASTELLANO</t>
  </si>
  <si>
    <t>MANUCASTELLANO</t>
  </si>
  <si>
    <t>TAHUAMANUCASTELLANO</t>
  </si>
  <si>
    <t>GRAL.SANCHEZ CERROCASTELLANO</t>
  </si>
  <si>
    <t>MARISCAL NIETOCASTELLANO</t>
  </si>
  <si>
    <t>DANIEL ALCIDES CARRIONCASTELLANO</t>
  </si>
  <si>
    <t>OXAPAMPACASTELLANO</t>
  </si>
  <si>
    <t>PIURACASTELLANO</t>
  </si>
  <si>
    <t>AZANGAROCASTELLANO</t>
  </si>
  <si>
    <t>CARABAYACASTELLANO</t>
  </si>
  <si>
    <t>CHUCUITOCASTELLANO</t>
  </si>
  <si>
    <t>CRUCEROCASTELLANO</t>
  </si>
  <si>
    <t>EL COLLAOCASTELLANO</t>
  </si>
  <si>
    <t>HUANCANECASTELLANO</t>
  </si>
  <si>
    <t>LAMPACASTELLANO</t>
  </si>
  <si>
    <t>MELGARCASTELLANO</t>
  </si>
  <si>
    <t>MOHOCASTELLANO</t>
  </si>
  <si>
    <t>PUNOCASTELLANO</t>
  </si>
  <si>
    <t>SAN ANTONIO DE PUTINACASTELLANO</t>
  </si>
  <si>
    <t>SAN ROMANCASTELLANO</t>
  </si>
  <si>
    <t>SANDIACASTELLANO</t>
  </si>
  <si>
    <t>YUNGUYOCASTELLANO</t>
  </si>
  <si>
    <t>BELLAVISTACASTELLANO</t>
  </si>
  <si>
    <t>LAMASCASTELLANO</t>
  </si>
  <si>
    <t>MOYOBAMBACASTELLANO</t>
  </si>
  <si>
    <t>RIOJACASTELLANO</t>
  </si>
  <si>
    <t>SAN MARTINCASTELLANO</t>
  </si>
  <si>
    <t>ATALAYACASTELLANO</t>
  </si>
  <si>
    <t>CORONEL PORTILLOCASTELLANO</t>
  </si>
  <si>
    <t>PADRE ABADCASTELLANO</t>
  </si>
  <si>
    <t>PURUSCASTELLANO</t>
  </si>
  <si>
    <t>Suma de Secciones (2013)</t>
  </si>
  <si>
    <t>CORONGOCASTELLANO</t>
  </si>
  <si>
    <t>UGEL CORONGO</t>
  </si>
  <si>
    <t>AREQUIPA SURCASTELLANO</t>
  </si>
  <si>
    <t>UGEL AREQUIPA SUR</t>
  </si>
  <si>
    <t>LA JOYACASTELLANO</t>
  </si>
  <si>
    <t>UGEL LA JOYA</t>
  </si>
  <si>
    <t>JAENCASTELLANO</t>
  </si>
  <si>
    <t>UGEL JAEN</t>
  </si>
  <si>
    <t>ANGARAESCASTELLANO</t>
  </si>
  <si>
    <t>CASTROVIRREYNACASTELLANO</t>
  </si>
  <si>
    <t>UGEL CASTROVIRREYNA</t>
  </si>
  <si>
    <t>JAUJACASTELLANO</t>
  </si>
  <si>
    <t>UGEL JAUJA</t>
  </si>
  <si>
    <t>CAUQUI</t>
  </si>
  <si>
    <t>SHIWILU</t>
  </si>
  <si>
    <t>BORA, MURUI-MUINAN+</t>
  </si>
  <si>
    <t>REQUENACASTELLANO</t>
  </si>
  <si>
    <t>UGEL REQUENA</t>
  </si>
  <si>
    <t>CAPANAHUA</t>
  </si>
  <si>
    <t>PASCOCASTELLANO</t>
  </si>
  <si>
    <t>UGEL PASCO</t>
  </si>
  <si>
    <t>EL DORADOCASTELLANO</t>
  </si>
  <si>
    <t>UGEL EL DORADO</t>
  </si>
  <si>
    <t>QUECHUA SAN MARTIN</t>
  </si>
  <si>
    <t>PICOTACASTELLANO</t>
  </si>
  <si>
    <t>UGEL PICOTA</t>
  </si>
  <si>
    <t>TOCACHECASTELLANO</t>
  </si>
  <si>
    <t>UGEL TOCACHE</t>
  </si>
  <si>
    <t>CANDARAVECASTELLANO</t>
  </si>
  <si>
    <t>UGEL CANDARAVE</t>
  </si>
  <si>
    <t>JORGE BASADRECASTELLANO</t>
  </si>
  <si>
    <t>UGEL JORGE BASADRE</t>
  </si>
  <si>
    <t>TACNACASTELLANO</t>
  </si>
  <si>
    <t>TARATACASTELLANO</t>
  </si>
  <si>
    <t>UGEL TARATA</t>
  </si>
  <si>
    <t>QUECHUA</t>
  </si>
  <si>
    <t>SHIPIBO</t>
  </si>
  <si>
    <t>ABANCAYQUECHUA</t>
  </si>
  <si>
    <t>ANDAHUAYLASQUECHUA</t>
  </si>
  <si>
    <t>AYMARAESQUECHUA</t>
  </si>
  <si>
    <t>CHINCHEROSQUECHUA</t>
  </si>
  <si>
    <t>COTABAMBASQUECHUA</t>
  </si>
  <si>
    <t>GRAUQUECHUA</t>
  </si>
  <si>
    <t>HUANCARAMAQUECHUA</t>
  </si>
  <si>
    <t>CASTILLAQUECHUA</t>
  </si>
  <si>
    <t>CAYLLOMAQUECHUA</t>
  </si>
  <si>
    <t>CONDESUYOSQUECHUA</t>
  </si>
  <si>
    <t>LA UNIONQUECHUA</t>
  </si>
  <si>
    <t>CANGALLOQUECHUA</t>
  </si>
  <si>
    <t>HUAMANGAQUECHUA</t>
  </si>
  <si>
    <t>HUANTAQUECHUA</t>
  </si>
  <si>
    <t>LA MARQUECHUA</t>
  </si>
  <si>
    <t>LUCANASQUECHUA</t>
  </si>
  <si>
    <t>PARINACOCHASQUECHUA</t>
  </si>
  <si>
    <t>SUCREQUECHUA</t>
  </si>
  <si>
    <t>VICTOR FAJARDOQUECHUA</t>
  </si>
  <si>
    <t>ACOMAYOQUECHUA</t>
  </si>
  <si>
    <t>ANTAQUECHUA</t>
  </si>
  <si>
    <t>CALCAQUECHUA</t>
  </si>
  <si>
    <t>CANASQUECHUA</t>
  </si>
  <si>
    <t>CHUMBIVILCASQUECHUA</t>
  </si>
  <si>
    <t>CUSCOQUECHUA</t>
  </si>
  <si>
    <t>ESPINARQUECHUA</t>
  </si>
  <si>
    <t>LA CONVENCIONQUECHUA</t>
  </si>
  <si>
    <t>PARUROQUECHUA</t>
  </si>
  <si>
    <t>QUISPICANCHIQUECHUA</t>
  </si>
  <si>
    <t>URUBAMBAQUECHUA</t>
  </si>
  <si>
    <t>ACOBAMBAQUECHUA</t>
  </si>
  <si>
    <t>CHURCAMPAQUECHUA</t>
  </si>
  <si>
    <t>HUANCAVELICAQUECHUA</t>
  </si>
  <si>
    <t>HUAYTARAQUECHUA</t>
  </si>
  <si>
    <t>TAYACAJAQUECHUA</t>
  </si>
  <si>
    <t>RIO TAMBOQUECHUA</t>
  </si>
  <si>
    <t>TAHUAMANUQUECHUA</t>
  </si>
  <si>
    <t>MARISCAL NIETOQUECHUA</t>
  </si>
  <si>
    <t>AZANGAROQUECHUA</t>
  </si>
  <si>
    <t>CARABAYAQUECHUA</t>
  </si>
  <si>
    <t>CRUCEROQUECHUA</t>
  </si>
  <si>
    <t>HUANCANEQUECHUA</t>
  </si>
  <si>
    <t>LAMPAQUECHUA</t>
  </si>
  <si>
    <t>MELGARQUECHUA</t>
  </si>
  <si>
    <t>PUNOQUECHUA</t>
  </si>
  <si>
    <t>SAN ANTONIO DE PUTINAQUECHUA</t>
  </si>
  <si>
    <t>SAN ROMANQUECHUA</t>
  </si>
  <si>
    <t>SANDIAQUECHUA</t>
  </si>
  <si>
    <t>AIJAQUECHUA</t>
  </si>
  <si>
    <t>ANTONIO RAYMONDIQUECHUA</t>
  </si>
  <si>
    <t>ASUNCIONQUECHUA</t>
  </si>
  <si>
    <t>BOLOGNESIQUECHUA</t>
  </si>
  <si>
    <t>CARHUAZQUECHUA</t>
  </si>
  <si>
    <t>CARLOS FERMIN FITZCARRALDQUECHUA</t>
  </si>
  <si>
    <t>CASMAQUECHUA</t>
  </si>
  <si>
    <t>HUARAZQUECHUA</t>
  </si>
  <si>
    <t>HUARIQUECHUA</t>
  </si>
  <si>
    <t>HUARMEYQUECHUA</t>
  </si>
  <si>
    <t>HUAYLASQUECHUA</t>
  </si>
  <si>
    <t>MARISCAL LUZURIAGAQUECHUA</t>
  </si>
  <si>
    <t>OCROSQUECHUA</t>
  </si>
  <si>
    <t>POMABAMBAQUECHUA</t>
  </si>
  <si>
    <t>RECUAYQUECHUA</t>
  </si>
  <si>
    <t>SANTAQUECHUA</t>
  </si>
  <si>
    <t>SIHUASQUECHUA</t>
  </si>
  <si>
    <t>YUNGAYQUECHUA</t>
  </si>
  <si>
    <t>ANTABAMBAQUECHUA</t>
  </si>
  <si>
    <t>HUANCASANCOSQUECHUA</t>
  </si>
  <si>
    <t>PAUCAR DE SARASARAQUECHUA</t>
  </si>
  <si>
    <t>VILCASHUAMANQUECHUA</t>
  </si>
  <si>
    <t>CAJAMARCAQUECHUA</t>
  </si>
  <si>
    <t>CHOTAQUECHUA</t>
  </si>
  <si>
    <t>CUTERVOQUECHUA</t>
  </si>
  <si>
    <t>CANCHISQUECHUA</t>
  </si>
  <si>
    <t>PAUCARTAMBOQUECHUA</t>
  </si>
  <si>
    <t>SURCUBAMBAQUECHUA</t>
  </si>
  <si>
    <t>AMBOQUECHUA</t>
  </si>
  <si>
    <t>DOS DE MAYOQUECHUA</t>
  </si>
  <si>
    <t>HUACAYBAMBAQUECHUA</t>
  </si>
  <si>
    <t>HUAMALIESQUECHUA</t>
  </si>
  <si>
    <t>HUANUCOQUECHUA</t>
  </si>
  <si>
    <t>LAURICOCHAQUECHUA</t>
  </si>
  <si>
    <t>MARAÑONQUECHUA</t>
  </si>
  <si>
    <t>PACHITEAQUECHUA</t>
  </si>
  <si>
    <t>YAROWILCAQUECHUA</t>
  </si>
  <si>
    <t>CHUPACAQUECHUA</t>
  </si>
  <si>
    <t>HUANCAYOQUECHUA</t>
  </si>
  <si>
    <t>JUNINQUECHUA</t>
  </si>
  <si>
    <t>PANGOAQUECHUA</t>
  </si>
  <si>
    <t>SATIPOQUECHUA</t>
  </si>
  <si>
    <t>TARMAQUECHUA</t>
  </si>
  <si>
    <t>PATAZQUECHUA</t>
  </si>
  <si>
    <t>FERREÑAFEQUECHUA</t>
  </si>
  <si>
    <t>LAMBAYEQUEQUECHUA</t>
  </si>
  <si>
    <t>11 CAJATAMBOQUECHUA</t>
  </si>
  <si>
    <t>GRAL.SANCHEZ CERROQUECHUA</t>
  </si>
  <si>
    <t>DANIEL ALCIDES CARRIONQUECHUA</t>
  </si>
  <si>
    <t>PIURAQUECHUA</t>
  </si>
  <si>
    <t>INSTITUCIONES EIB Y EIRL con L1 
(sea LO o sea castellano)</t>
  </si>
  <si>
    <t>ESTUDIANTES DE TODA LA IIEE (2013)</t>
  </si>
  <si>
    <t>SECCIONES DE TODA LA IIEE (2013)</t>
  </si>
  <si>
    <t>...</t>
  </si>
  <si>
    <t>…   No aplica usando el criterio de ugel y lengua que el archivo indica</t>
  </si>
  <si>
    <t>Total Estudiantes en IE-EIB de inicial y pronoei  (2013)</t>
  </si>
  <si>
    <t>Intitucione Educativas EIB con L1, primaria</t>
  </si>
  <si>
    <t>Total Estudiantes en IE-EIB de primaria (2013)</t>
  </si>
  <si>
    <t>Total Estudiantes en IE-EIB de primaria  (2013)</t>
  </si>
  <si>
    <t>COSTO UNITARIO DEL MODULADO Y TRANSPORTE DEL MÓDULO DE BIBLIOTECA COMPLEMENTARIA</t>
  </si>
  <si>
    <t>COSTO TOTAL DE MODULADO Y  TRANSPORTE DEL MÓDULO DE BIBLIOTECA COMPLEMENTARIA</t>
  </si>
  <si>
    <t>COSTO UNITARIO DE MODULADO Y TRANSPORTE  DEL MATERIALE  S/.</t>
  </si>
  <si>
    <t>COSTO TOTAL DE MODULADO Y TRANSPORTE DEL MATERIAL S/.</t>
  </si>
  <si>
    <t>Costo unitario de modulado y transporte del material S/.</t>
  </si>
  <si>
    <t>Costo total modulado y transporte del material S/.</t>
  </si>
  <si>
    <t>UGEL Bagua</t>
  </si>
  <si>
    <t>UGEL Condorcanqui</t>
  </si>
  <si>
    <t>UGEL Abancay</t>
  </si>
  <si>
    <t>UGEL Andahuaylas</t>
  </si>
  <si>
    <t>UGEL Antabamba</t>
  </si>
  <si>
    <t>UGEL Aymaraes</t>
  </si>
  <si>
    <t>UGEL Chinchero</t>
  </si>
  <si>
    <t>UGEL Cotabambas</t>
  </si>
  <si>
    <t>UGEL Grau</t>
  </si>
  <si>
    <t>UGEL Huancarama</t>
  </si>
  <si>
    <t>UGEL Castilla</t>
  </si>
  <si>
    <t>UGEL Caylloma</t>
  </si>
  <si>
    <t>UGEL Condesuyos</t>
  </si>
  <si>
    <t>UGEL La Union</t>
  </si>
  <si>
    <t>UGEL Cangallo</t>
  </si>
  <si>
    <t>UGEL Huamanga</t>
  </si>
  <si>
    <t>UGEL Huancasancos</t>
  </si>
  <si>
    <t>UGEL Huanta</t>
  </si>
  <si>
    <t>UGEL La Mar</t>
  </si>
  <si>
    <t>UGEL Lucanas</t>
  </si>
  <si>
    <t>UGEL Parinacochas</t>
  </si>
  <si>
    <t>UGEL Paucar Del Sarasara</t>
  </si>
  <si>
    <t>UGEL Sucre</t>
  </si>
  <si>
    <t>UGEL Victor Fajardo</t>
  </si>
  <si>
    <t>UGEL Vilcashuaman</t>
  </si>
  <si>
    <t>UGEL San Ignacio</t>
  </si>
  <si>
    <t>UGEL Acomayo</t>
  </si>
  <si>
    <t>UGEL Anta</t>
  </si>
  <si>
    <t>UGEL Calca</t>
  </si>
  <si>
    <t>UGEL Canas</t>
  </si>
  <si>
    <t>UGEL Canchis</t>
  </si>
  <si>
    <t>UGEL Chumbivilcas</t>
  </si>
  <si>
    <t>UGEL Cusco</t>
  </si>
  <si>
    <t>UGEL Espinar</t>
  </si>
  <si>
    <t>UGEL La Convencion</t>
  </si>
  <si>
    <t>UGEL Paruro</t>
  </si>
  <si>
    <t>UGEL Paucartambo</t>
  </si>
  <si>
    <t>UGEL Pichari-kimbiri</t>
  </si>
  <si>
    <t>UGEL Quispicanchi</t>
  </si>
  <si>
    <t>UGEL Urubamba</t>
  </si>
  <si>
    <t>UGEL Acobamba</t>
  </si>
  <si>
    <t>UGEL Angaraes</t>
  </si>
  <si>
    <t>UGEL Churcampa</t>
  </si>
  <si>
    <t>UGEL Huancavelica</t>
  </si>
  <si>
    <t>UGEL Huaytara</t>
  </si>
  <si>
    <t>UGEL Tayacaja</t>
  </si>
  <si>
    <t>UGEL Surcubamba</t>
  </si>
  <si>
    <t>UGEL Leoncio Prado</t>
  </si>
  <si>
    <t>UGEL Puerto Inca</t>
  </si>
  <si>
    <t>UGEL Chanchamayo</t>
  </si>
  <si>
    <t>UGEL Pangoa</t>
  </si>
  <si>
    <t>UGEL Pichanaqui</t>
  </si>
  <si>
    <t>UGEL Rio Tambo</t>
  </si>
  <si>
    <t>UGEL Satipo</t>
  </si>
  <si>
    <t>UGEL Rimac 02</t>
  </si>
  <si>
    <t>UGEL Alto Amazonas - San Lorenzo</t>
  </si>
  <si>
    <t>UGEL Alto Amazonas - Yurimahuas</t>
  </si>
  <si>
    <t>UGEL Ramon Castilla - Caballococha</t>
  </si>
  <si>
    <t>UGEL Ucayali - Contamana</t>
  </si>
  <si>
    <t>UGEL Tahuamanu</t>
  </si>
  <si>
    <t>UGEL Gral. Sanchez Cerro</t>
  </si>
  <si>
    <t>UGEL Mariscal Nieto</t>
  </si>
  <si>
    <t>UGEL Puerto Bermudez</t>
  </si>
  <si>
    <t>UGEL Azangaro</t>
  </si>
  <si>
    <t>UGEL Carabaya</t>
  </si>
  <si>
    <t>UGEL Chucuito</t>
  </si>
  <si>
    <t>UGEL Crucero</t>
  </si>
  <si>
    <t>UGEL El Collao</t>
  </si>
  <si>
    <t>UGEL Huancane</t>
  </si>
  <si>
    <t>UGEL Lampa</t>
  </si>
  <si>
    <t>UGEL Melgar</t>
  </si>
  <si>
    <t>UGEL Moho</t>
  </si>
  <si>
    <t>UGEL Puno</t>
  </si>
  <si>
    <t>UGEL San Antonio de Putina</t>
  </si>
  <si>
    <t>UGEL San Roman</t>
  </si>
  <si>
    <t>UGEL Sandia</t>
  </si>
  <si>
    <t>UGEL Yunguyo</t>
  </si>
  <si>
    <t>UGEL Lamas</t>
  </si>
  <si>
    <t>UGEL Moyobamba</t>
  </si>
  <si>
    <t>UGEL Rioja</t>
  </si>
  <si>
    <t>UGEL San Martin</t>
  </si>
  <si>
    <t>UGEL Atalaya</t>
  </si>
  <si>
    <t>UGEL Coronel Portillo</t>
  </si>
  <si>
    <t>UGEL Padre Abad</t>
  </si>
  <si>
    <t>UGEL Purus</t>
  </si>
  <si>
    <t>Surcubamna</t>
  </si>
  <si>
    <t>UGEL Aija</t>
  </si>
  <si>
    <t>UGEL Antonio Raymondi</t>
  </si>
  <si>
    <t>UGEL Asuncion</t>
  </si>
  <si>
    <t>UGEL Bolognesi</t>
  </si>
  <si>
    <t>UGEL Carhuaz</t>
  </si>
  <si>
    <t>UGEL Carlos F. Fitzcarrald</t>
  </si>
  <si>
    <t>UGEL Casma</t>
  </si>
  <si>
    <t>UGEL Huaraz</t>
  </si>
  <si>
    <t>UGEL Huari</t>
  </si>
  <si>
    <t>UGEL Huarmey</t>
  </si>
  <si>
    <t>UGEL Huaylas</t>
  </si>
  <si>
    <t>UGEL Mariscal Luzuriaga</t>
  </si>
  <si>
    <t>UGEL Ocros</t>
  </si>
  <si>
    <t>UGEL Pomabamba</t>
  </si>
  <si>
    <t>UGEL Recuay</t>
  </si>
  <si>
    <t>UGEL Santa</t>
  </si>
  <si>
    <t>UGEL Sihuas</t>
  </si>
  <si>
    <t>UGEL Yungay</t>
  </si>
  <si>
    <t>UGEL Cajamarca</t>
  </si>
  <si>
    <t>UGEL Chota</t>
  </si>
  <si>
    <t>UGEL Cutervo</t>
  </si>
  <si>
    <t>UGEL Ambo</t>
  </si>
  <si>
    <t>UGEL Dos de Mayo</t>
  </si>
  <si>
    <t>UGEL Huanuco</t>
  </si>
  <si>
    <t>UGEL Huaycabamba</t>
  </si>
  <si>
    <t>UGEL Humalies</t>
  </si>
  <si>
    <t>UGEL Lauricocha</t>
  </si>
  <si>
    <t>UGEL Marañon</t>
  </si>
  <si>
    <t>UGEL Pachitea</t>
  </si>
  <si>
    <t>UGEL Yarowilca</t>
  </si>
  <si>
    <t>UGEL Chupaca</t>
  </si>
  <si>
    <t>UGEL Concepcion</t>
  </si>
  <si>
    <t>UGEL Huancayo</t>
  </si>
  <si>
    <t>UGEL Junin</t>
  </si>
  <si>
    <t>UGEL Tarma</t>
  </si>
  <si>
    <t>UGEL Pataz</t>
  </si>
  <si>
    <t>UGEL Ferreñafe</t>
  </si>
  <si>
    <t>UGEL Lambayeque</t>
  </si>
  <si>
    <t>UGEL Cajatambo 11</t>
  </si>
  <si>
    <t>UGEL Yauyos 14</t>
  </si>
  <si>
    <t>UGEL Loreto - Nauta</t>
  </si>
  <si>
    <t>UGEL Maynas</t>
  </si>
  <si>
    <t>UGEL Putumayo</t>
  </si>
  <si>
    <t>UGEL Manu</t>
  </si>
  <si>
    <t>UGEL Tambopata</t>
  </si>
  <si>
    <t>UGEL Daniel Alcides Carrion</t>
  </si>
  <si>
    <t>UGEL Oxapampa</t>
  </si>
  <si>
    <t>UGEL Piura</t>
  </si>
  <si>
    <t>UGEL Bellavista</t>
  </si>
  <si>
    <t>Ocros</t>
  </si>
  <si>
    <t>Castilla</t>
  </si>
  <si>
    <t>Chota</t>
  </si>
  <si>
    <t>Surcubamba</t>
  </si>
  <si>
    <t>Manu</t>
  </si>
  <si>
    <t>Castila</t>
  </si>
  <si>
    <t>JUAN PABLO VIZCARDO Y GUZMAN S/N, CASTILLA</t>
  </si>
  <si>
    <t>MALECON RIVEREÑO S/N, URB. SAN FERNANDO</t>
  </si>
  <si>
    <t>Plaza de Armaz</t>
  </si>
  <si>
    <t>satipo</t>
  </si>
  <si>
    <t>Mariscal Nieto</t>
  </si>
  <si>
    <t xml:space="preserve">Ocros </t>
  </si>
  <si>
    <t xml:space="preserve">Plaza de Armas </t>
  </si>
  <si>
    <t>Concepcion</t>
  </si>
  <si>
    <t xml:space="preserve">Concepcion </t>
  </si>
  <si>
    <t>Pataz</t>
  </si>
  <si>
    <t>AV. GRAU Nº 503</t>
  </si>
  <si>
    <t>AV. TAHUAMANU, VILLA SALVACION</t>
  </si>
  <si>
    <t>JR. TUPAC AMARU S/N, YANAHUANCA</t>
  </si>
  <si>
    <t>Daniel Alcides Carrion</t>
  </si>
  <si>
    <t>AV. LORETO CDRA. 6</t>
  </si>
  <si>
    <t>Bellavista</t>
  </si>
  <si>
    <t xml:space="preserve">Lircay </t>
  </si>
  <si>
    <t>EDUCACION OCROS</t>
  </si>
  <si>
    <t>EDUCACION CHOTA</t>
  </si>
  <si>
    <t>EDUCACION PATAZ</t>
  </si>
  <si>
    <t>EDUCACION BELLA VISTA</t>
  </si>
  <si>
    <t>Lircay</t>
  </si>
  <si>
    <t>EDUCACION ANGARAES</t>
  </si>
  <si>
    <t>JR. RICARDO FERNANDEZ Nº 300</t>
  </si>
  <si>
    <t>Costo total por DRE / GRE / UGEL S/. (adquisición + imnpresión)</t>
  </si>
  <si>
    <t>Costo total de transporte del material S/.</t>
  </si>
  <si>
    <t>Costo total S/. (Adquisición + impresión)</t>
  </si>
  <si>
    <t>Intituciones Educativas EIB con L1=LO, inicial y pronoei</t>
  </si>
  <si>
    <t>Dirección General de Educación Intercultural Bilingüe y Rural</t>
  </si>
  <si>
    <t>Año de dotación: 2015</t>
  </si>
  <si>
    <t>MATERIAL: CUADERNOS DE TRABAJO EN CASTELLANO COMO SEGUNDA LENGUA PARA EL NIVEL PRIMARIA</t>
  </si>
  <si>
    <r>
      <rPr>
        <u/>
        <sz val="10"/>
        <rFont val="Calibri"/>
        <family val="2"/>
        <scheme val="minor"/>
      </rPr>
      <t>Nota</t>
    </r>
    <r>
      <rPr>
        <sz val="10"/>
        <rFont val="Calibri"/>
        <family val="2"/>
        <scheme val="minor"/>
      </rPr>
      <t xml:space="preserve">: Es un material priorizado para el Buen Inicio del Año Escolar 2015. </t>
    </r>
  </si>
  <si>
    <t xml:space="preserve">CUADRO DE DISTRIBUCIÓN DE MATERIALES EDUCATIVOS EIB-NIVEL INICIAL </t>
  </si>
  <si>
    <t>MATERIAL: CUADERNOS DE TRABAJO EN LENGUAS ORIGINARIAS PARA ESTUDIANTES DEL NIVEL INICIAL</t>
  </si>
  <si>
    <t>MATERIAL: CUADERNOS DE TRABAJO EN LENGUAS ORIGINARIAS PARA EL NIVEL PRIMARIA</t>
  </si>
  <si>
    <t>CUADRO DE DISTRIBUCIÓN DE MATERIALES EDUCATIVOS EIB-NIVEL PRIMARIA</t>
  </si>
  <si>
    <t>CUADRO DE DISTRIBUCIÓN DE MATERIALES EDUCATIVOS EIB-NIVEL INICIAL Y PRIMARIA</t>
  </si>
  <si>
    <t>Año de dotación: 2014</t>
  </si>
  <si>
    <t>MATERIAL: MÓDULO DE BIBLIOTECA EN LENGUAS ORIGINARIAS PARA AULAS DE INSTITUCIONES EDUCATIVAS EIB DE INICIAL Y PRIMARIA (CICLO III)</t>
  </si>
  <si>
    <t xml:space="preserve"> 10 / 12 / 14</t>
  </si>
  <si>
    <t xml:space="preserve"> 10/01/2015</t>
  </si>
  <si>
    <t xml:space="preserve"> 20/12/14</t>
  </si>
  <si>
    <t xml:space="preserve"> 20/01/2015</t>
  </si>
  <si>
    <t xml:space="preserve"> 30 / 10/ 14</t>
  </si>
  <si>
    <t xml:space="preserve"> 30 / 11 / 14</t>
  </si>
  <si>
    <t xml:space="preserve"> 30 / 12 / 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</si>
</sst>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7" formatCode="&quot;S/.&quot;\ #,##0.00;&quot;S/.&quot;\ \-#,##0.00"/>
    <numFmt numFmtId="44" formatCode="_ &quot;S/.&quot;\ * #,##0.00_ ;_ &quot;S/.&quot;\ * \-#,##0.00_ ;_ &quot;S/.&quot;\ * &quot;-&quot;??_ ;_ @_ "/>
    <numFmt numFmtId="43" formatCode="_ * #,##0.00_ ;_ * \-#,##0.00_ ;_ * &quot;-&quot;??_ ;_ @_ "/>
    <numFmt numFmtId="164" formatCode="_-* #,##0.00_-;\-* #,##0.00_-;_-* &quot;-&quot;??_-;_-@_-"/>
    <numFmt numFmtId="165" formatCode="_ * #,##0_ ;_ * \-#,##0_ ;_ * &quot;-&quot;??_ ;_ @_ "/>
    <numFmt numFmtId="166" formatCode="&quot;S/.&quot;\ #,##0.00"/>
    <numFmt numFmtId="167" formatCode="_ * #,##0.000000_ ;_ * \-#,##0.000000_ ;_ * &quot;-&quot;??_ ;_ @_ "/>
    <numFmt numFmtId="168" formatCode="0.000"/>
    <numFmt numFmtId="169" formatCode="0.0000"/>
    <numFmt numFmtId="170" formatCode="&quot;S/.&quot;\ #,##0.000;&quot;S/.&quot;\ \-#,##0.00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22"/>
      <color theme="5"/>
      <name val="Calibri"/>
      <family val="2"/>
      <scheme val="minor"/>
    </font>
    <font>
      <b/>
      <sz val="22"/>
      <color theme="3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8"/>
      <name val="Calibri"/>
      <family val="2"/>
      <scheme val="minor"/>
    </font>
    <font>
      <sz val="18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5"/>
      <name val="Calibri"/>
      <family val="2"/>
      <scheme val="minor"/>
    </font>
    <font>
      <b/>
      <sz val="18"/>
      <color theme="3"/>
      <name val="Calibri"/>
      <family val="2"/>
      <scheme val="minor"/>
    </font>
    <font>
      <sz val="18"/>
      <color rgb="FFC00000"/>
      <name val="Calibri"/>
      <family val="2"/>
      <scheme val="minor"/>
    </font>
    <font>
      <u/>
      <sz val="10"/>
      <name val="Calibri"/>
      <family val="2"/>
      <scheme val="minor"/>
    </font>
    <font>
      <sz val="10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2">
    <xf numFmtId="0" fontId="0" fillId="0" borderId="0" xfId="0"/>
    <xf numFmtId="165" fontId="0" fillId="0" borderId="0" xfId="1" applyNumberFormat="1" applyFont="1"/>
    <xf numFmtId="165" fontId="0" fillId="0" borderId="1" xfId="1" applyNumberFormat="1" applyFont="1" applyBorder="1"/>
    <xf numFmtId="165" fontId="2" fillId="0" borderId="0" xfId="1" applyNumberFormat="1" applyFont="1"/>
    <xf numFmtId="0" fontId="0" fillId="0" borderId="0" xfId="0" applyAlignment="1">
      <alignment wrapText="1"/>
    </xf>
    <xf numFmtId="165" fontId="2" fillId="0" borderId="1" xfId="0" applyNumberFormat="1" applyFont="1" applyBorder="1"/>
    <xf numFmtId="165" fontId="0" fillId="3" borderId="1" xfId="1" applyNumberFormat="1" applyFont="1" applyFill="1" applyBorder="1"/>
    <xf numFmtId="0" fontId="0" fillId="3" borderId="1" xfId="0" applyFill="1" applyBorder="1" applyAlignment="1">
      <alignment wrapText="1"/>
    </xf>
    <xf numFmtId="165" fontId="2" fillId="0" borderId="1" xfId="1" applyNumberFormat="1" applyFont="1" applyBorder="1"/>
    <xf numFmtId="166" fontId="5" fillId="0" borderId="1" xfId="1" applyNumberFormat="1" applyFont="1" applyFill="1" applyBorder="1" applyAlignment="1">
      <alignment horizontal="center"/>
    </xf>
    <xf numFmtId="49" fontId="0" fillId="0" borderId="0" xfId="0" applyNumberFormat="1"/>
    <xf numFmtId="0" fontId="2" fillId="4" borderId="2" xfId="0" applyFont="1" applyFill="1" applyBorder="1"/>
    <xf numFmtId="0" fontId="2" fillId="0" borderId="0" xfId="0" applyFont="1"/>
    <xf numFmtId="0" fontId="0" fillId="0" borderId="0" xfId="0" applyNumberFormat="1"/>
    <xf numFmtId="0" fontId="2" fillId="0" borderId="2" xfId="0" applyFont="1" applyBorder="1"/>
    <xf numFmtId="0" fontId="2" fillId="0" borderId="0" xfId="0" applyFont="1" applyBorder="1"/>
    <xf numFmtId="0" fontId="2" fillId="4" borderId="3" xfId="0" applyFont="1" applyFill="1" applyBorder="1"/>
    <xf numFmtId="0" fontId="2" fillId="4" borderId="3" xfId="0" applyNumberFormat="1" applyFont="1" applyFill="1" applyBorder="1"/>
    <xf numFmtId="0" fontId="0" fillId="4" borderId="0" xfId="0" applyFill="1"/>
    <xf numFmtId="0" fontId="0" fillId="4" borderId="2" xfId="0" applyFill="1" applyBorder="1"/>
    <xf numFmtId="0" fontId="2" fillId="2" borderId="0" xfId="0" applyFont="1" applyFill="1"/>
    <xf numFmtId="0" fontId="0" fillId="2" borderId="0" xfId="0" applyFill="1"/>
    <xf numFmtId="0" fontId="0" fillId="2" borderId="0" xfId="0" applyNumberFormat="1" applyFill="1"/>
    <xf numFmtId="7" fontId="4" fillId="0" borderId="1" xfId="1" applyNumberFormat="1" applyFont="1" applyFill="1" applyBorder="1"/>
    <xf numFmtId="44" fontId="4" fillId="0" borderId="1" xfId="0" applyNumberFormat="1" applyFont="1" applyFill="1" applyBorder="1"/>
    <xf numFmtId="0" fontId="0" fillId="0" borderId="0" xfId="0" applyFont="1"/>
    <xf numFmtId="0" fontId="6" fillId="0" borderId="0" xfId="0" applyFont="1" applyFill="1" applyBorder="1" applyAlignment="1">
      <alignment horizontal="left" vertical="top"/>
    </xf>
    <xf numFmtId="0" fontId="8" fillId="0" borderId="0" xfId="0" applyFont="1" applyFill="1" applyBorder="1" applyAlignment="1">
      <alignment horizontal="left" vertical="top"/>
    </xf>
    <xf numFmtId="0" fontId="4" fillId="5" borderId="0" xfId="0" applyFont="1" applyFill="1" applyAlignment="1">
      <alignment wrapText="1"/>
    </xf>
    <xf numFmtId="165" fontId="4" fillId="5" borderId="0" xfId="1" applyNumberFormat="1" applyFont="1" applyFill="1" applyAlignment="1">
      <alignment wrapText="1"/>
    </xf>
    <xf numFmtId="0" fontId="3" fillId="0" borderId="0" xfId="0" applyFont="1" applyFill="1"/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3" fillId="0" borderId="1" xfId="0" applyFont="1" applyFill="1" applyBorder="1"/>
    <xf numFmtId="165" fontId="3" fillId="0" borderId="0" xfId="0" applyNumberFormat="1" applyFont="1" applyFill="1"/>
    <xf numFmtId="166" fontId="3" fillId="0" borderId="0" xfId="0" applyNumberFormat="1" applyFont="1" applyFill="1"/>
    <xf numFmtId="164" fontId="3" fillId="0" borderId="0" xfId="0" applyNumberFormat="1" applyFont="1" applyFill="1"/>
    <xf numFmtId="165" fontId="3" fillId="0" borderId="1" xfId="0" applyNumberFormat="1" applyFont="1" applyFill="1" applyBorder="1"/>
    <xf numFmtId="166" fontId="3" fillId="0" borderId="1" xfId="0" applyNumberFormat="1" applyFont="1" applyFill="1" applyBorder="1"/>
    <xf numFmtId="166" fontId="3" fillId="0" borderId="0" xfId="0" applyNumberFormat="1" applyFont="1" applyFill="1" applyBorder="1"/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center" vertical="center" wrapText="1"/>
    </xf>
    <xf numFmtId="43" fontId="6" fillId="0" borderId="0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65" fontId="3" fillId="0" borderId="1" xfId="1" applyNumberFormat="1" applyFont="1" applyFill="1" applyBorder="1" applyAlignment="1">
      <alignment wrapText="1"/>
    </xf>
    <xf numFmtId="165" fontId="3" fillId="0" borderId="0" xfId="1" applyNumberFormat="1" applyFont="1" applyFill="1" applyBorder="1" applyAlignment="1">
      <alignment wrapText="1"/>
    </xf>
    <xf numFmtId="44" fontId="3" fillId="0" borderId="0" xfId="1" applyNumberFormat="1" applyFont="1" applyFill="1" applyBorder="1"/>
    <xf numFmtId="165" fontId="6" fillId="0" borderId="1" xfId="1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165" fontId="3" fillId="0" borderId="1" xfId="1" applyNumberFormat="1" applyFont="1" applyFill="1" applyBorder="1" applyAlignment="1">
      <alignment vertical="center"/>
    </xf>
    <xf numFmtId="165" fontId="3" fillId="0" borderId="1" xfId="1" applyNumberFormat="1" applyFont="1" applyFill="1" applyBorder="1"/>
    <xf numFmtId="43" fontId="3" fillId="0" borderId="1" xfId="1" applyNumberFormat="1" applyFont="1" applyFill="1" applyBorder="1"/>
    <xf numFmtId="0" fontId="3" fillId="0" borderId="1" xfId="1" applyNumberFormat="1" applyFont="1" applyFill="1" applyBorder="1"/>
    <xf numFmtId="166" fontId="3" fillId="0" borderId="1" xfId="1" applyNumberFormat="1" applyFont="1" applyFill="1" applyBorder="1"/>
    <xf numFmtId="17" fontId="3" fillId="0" borderId="1" xfId="0" applyNumberFormat="1" applyFont="1" applyFill="1" applyBorder="1"/>
    <xf numFmtId="49" fontId="0" fillId="0" borderId="0" xfId="0" applyNumberFormat="1" applyFont="1"/>
    <xf numFmtId="0" fontId="0" fillId="5" borderId="1" xfId="0" applyFont="1" applyFill="1" applyBorder="1"/>
    <xf numFmtId="167" fontId="0" fillId="0" borderId="1" xfId="1" applyNumberFormat="1" applyFont="1" applyFill="1" applyBorder="1"/>
    <xf numFmtId="165" fontId="0" fillId="5" borderId="1" xfId="1" applyNumberFormat="1" applyFont="1" applyFill="1" applyBorder="1"/>
    <xf numFmtId="0" fontId="3" fillId="5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/>
    <xf numFmtId="44" fontId="6" fillId="0" borderId="0" xfId="1" applyNumberFormat="1" applyFont="1" applyFill="1" applyBorder="1"/>
    <xf numFmtId="0" fontId="0" fillId="0" borderId="0" xfId="0" applyFont="1" applyFill="1" applyAlignment="1">
      <alignment horizontal="center"/>
    </xf>
    <xf numFmtId="0" fontId="0" fillId="0" borderId="0" xfId="0" applyFont="1" applyFill="1"/>
    <xf numFmtId="3" fontId="0" fillId="0" borderId="0" xfId="0" applyNumberFormat="1" applyFont="1"/>
    <xf numFmtId="169" fontId="0" fillId="0" borderId="0" xfId="0" applyNumberFormat="1" applyFont="1"/>
    <xf numFmtId="4" fontId="0" fillId="0" borderId="0" xfId="0" applyNumberFormat="1" applyFont="1"/>
    <xf numFmtId="4" fontId="0" fillId="0" borderId="0" xfId="0" applyNumberFormat="1" applyFont="1" applyFill="1"/>
    <xf numFmtId="0" fontId="13" fillId="0" borderId="0" xfId="0" applyFont="1" applyBorder="1" applyAlignment="1">
      <alignment vertical="center" wrapText="1"/>
    </xf>
    <xf numFmtId="0" fontId="14" fillId="0" borderId="0" xfId="0" applyFont="1"/>
    <xf numFmtId="0" fontId="15" fillId="0" borderId="0" xfId="0" applyFont="1" applyBorder="1" applyAlignment="1">
      <alignment vertical="center" wrapText="1"/>
    </xf>
    <xf numFmtId="0" fontId="16" fillId="0" borderId="0" xfId="0" applyFont="1"/>
    <xf numFmtId="0" fontId="17" fillId="0" borderId="0" xfId="0" applyFont="1" applyBorder="1" applyAlignment="1">
      <alignment vertical="center" wrapText="1"/>
    </xf>
    <xf numFmtId="0" fontId="18" fillId="0" borderId="0" xfId="0" applyFont="1"/>
    <xf numFmtId="0" fontId="20" fillId="0" borderId="0" xfId="0" applyFont="1" applyBorder="1" applyAlignment="1">
      <alignment vertical="center" wrapText="1"/>
    </xf>
    <xf numFmtId="0" fontId="21" fillId="0" borderId="0" xfId="0" applyFont="1"/>
    <xf numFmtId="0" fontId="5" fillId="0" borderId="0" xfId="0" applyFont="1" applyFill="1" applyAlignment="1">
      <alignment horizontal="left"/>
    </xf>
    <xf numFmtId="168" fontId="0" fillId="0" borderId="0" xfId="0" applyNumberFormat="1" applyFont="1" applyBorder="1" applyAlignment="1">
      <alignment horizontal="center" vertical="center" wrapText="1"/>
    </xf>
    <xf numFmtId="168" fontId="10" fillId="0" borderId="0" xfId="0" applyNumberFormat="1" applyFont="1" applyBorder="1" applyAlignment="1">
      <alignment horizontal="center" vertical="center" wrapText="1"/>
    </xf>
    <xf numFmtId="168" fontId="10" fillId="0" borderId="0" xfId="0" applyNumberFormat="1" applyFont="1" applyBorder="1" applyAlignment="1">
      <alignment vertical="center" wrapText="1"/>
    </xf>
    <xf numFmtId="168" fontId="10" fillId="0" borderId="0" xfId="0" applyNumberFormat="1" applyFont="1" applyAlignment="1">
      <alignment vertical="center" wrapText="1"/>
    </xf>
    <xf numFmtId="169" fontId="10" fillId="0" borderId="0" xfId="0" applyNumberFormat="1" applyFont="1" applyAlignment="1">
      <alignment vertical="center" wrapText="1"/>
    </xf>
    <xf numFmtId="4" fontId="10" fillId="0" borderId="0" xfId="0" applyNumberFormat="1" applyFont="1" applyAlignment="1">
      <alignment vertical="center" wrapText="1"/>
    </xf>
    <xf numFmtId="168" fontId="10" fillId="0" borderId="0" xfId="0" applyNumberFormat="1" applyFont="1" applyFill="1" applyAlignment="1">
      <alignment vertical="center" wrapText="1"/>
    </xf>
    <xf numFmtId="49" fontId="10" fillId="0" borderId="0" xfId="0" applyNumberFormat="1" applyFont="1" applyAlignment="1">
      <alignment vertical="center" wrapText="1"/>
    </xf>
    <xf numFmtId="0" fontId="2" fillId="5" borderId="0" xfId="0" applyFont="1" applyFill="1" applyAlignment="1">
      <alignment horizontal="center" vertical="center" wrapText="1"/>
    </xf>
    <xf numFmtId="165" fontId="2" fillId="5" borderId="1" xfId="1" applyNumberFormat="1" applyFont="1" applyFill="1" applyBorder="1" applyAlignment="1">
      <alignment horizontal="center" vertical="center" wrapText="1"/>
    </xf>
    <xf numFmtId="0" fontId="0" fillId="5" borderId="0" xfId="0" applyFont="1" applyFill="1"/>
    <xf numFmtId="0" fontId="0" fillId="5" borderId="4" xfId="0" applyFont="1" applyFill="1" applyBorder="1"/>
    <xf numFmtId="3" fontId="11" fillId="5" borderId="1" xfId="0" applyNumberFormat="1" applyFont="1" applyFill="1" applyBorder="1" applyAlignment="1">
      <alignment vertical="center"/>
    </xf>
    <xf numFmtId="167" fontId="0" fillId="5" borderId="1" xfId="1" applyNumberFormat="1" applyFont="1" applyFill="1" applyBorder="1"/>
    <xf numFmtId="43" fontId="0" fillId="5" borderId="1" xfId="1" applyNumberFormat="1" applyFont="1" applyFill="1" applyBorder="1"/>
    <xf numFmtId="166" fontId="0" fillId="5" borderId="1" xfId="1" applyNumberFormat="1" applyFont="1" applyFill="1" applyBorder="1"/>
    <xf numFmtId="166" fontId="0" fillId="5" borderId="1" xfId="0" applyNumberFormat="1" applyFont="1" applyFill="1" applyBorder="1"/>
    <xf numFmtId="17" fontId="0" fillId="5" borderId="1" xfId="0" applyNumberFormat="1" applyFont="1" applyFill="1" applyBorder="1"/>
    <xf numFmtId="0" fontId="11" fillId="5" borderId="1" xfId="0" applyFont="1" applyFill="1" applyBorder="1" applyAlignment="1">
      <alignment vertical="center"/>
    </xf>
    <xf numFmtId="0" fontId="3" fillId="5" borderId="1" xfId="0" applyFont="1" applyFill="1" applyBorder="1" applyAlignment="1">
      <alignment horizontal="center" vertical="center"/>
    </xf>
    <xf numFmtId="0" fontId="0" fillId="5" borderId="5" xfId="0" applyFont="1" applyFill="1" applyBorder="1"/>
    <xf numFmtId="165" fontId="0" fillId="5" borderId="0" xfId="1" applyNumberFormat="1" applyFont="1" applyFill="1"/>
    <xf numFmtId="166" fontId="0" fillId="5" borderId="0" xfId="1" applyNumberFormat="1" applyFont="1" applyFill="1"/>
    <xf numFmtId="165" fontId="0" fillId="0" borderId="0" xfId="1" applyNumberFormat="1" applyFont="1" applyFill="1"/>
    <xf numFmtId="43" fontId="0" fillId="0" borderId="0" xfId="0" applyNumberFormat="1" applyFont="1" applyFill="1"/>
    <xf numFmtId="49" fontId="0" fillId="0" borderId="0" xfId="0" applyNumberFormat="1" applyFont="1" applyFill="1"/>
    <xf numFmtId="0" fontId="0" fillId="0" borderId="1" xfId="0" applyFont="1" applyFill="1" applyBorder="1"/>
    <xf numFmtId="0" fontId="0" fillId="0" borderId="4" xfId="0" applyFont="1" applyFill="1" applyBorder="1"/>
    <xf numFmtId="165" fontId="11" fillId="0" borderId="1" xfId="1" applyNumberFormat="1" applyFont="1" applyFill="1" applyBorder="1" applyAlignment="1">
      <alignment vertical="center"/>
    </xf>
    <xf numFmtId="165" fontId="0" fillId="0" borderId="1" xfId="1" applyNumberFormat="1" applyFont="1" applyFill="1" applyBorder="1"/>
    <xf numFmtId="165" fontId="0" fillId="0" borderId="1" xfId="0" applyNumberFormat="1" applyFont="1" applyFill="1" applyBorder="1"/>
    <xf numFmtId="166" fontId="0" fillId="0" borderId="1" xfId="0" applyNumberFormat="1" applyFont="1" applyFill="1" applyBorder="1"/>
    <xf numFmtId="43" fontId="0" fillId="0" borderId="1" xfId="1" applyNumberFormat="1" applyFont="1" applyFill="1" applyBorder="1"/>
    <xf numFmtId="43" fontId="0" fillId="0" borderId="1" xfId="0" applyNumberFormat="1" applyFont="1" applyFill="1" applyBorder="1"/>
    <xf numFmtId="165" fontId="0" fillId="0" borderId="1" xfId="1" applyNumberFormat="1" applyFont="1" applyFill="1" applyBorder="1" applyAlignment="1">
      <alignment wrapText="1"/>
    </xf>
    <xf numFmtId="0" fontId="0" fillId="0" borderId="1" xfId="0" quotePrefix="1" applyFont="1" applyFill="1" applyBorder="1" applyAlignment="1">
      <alignment horizontal="right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/>
    </xf>
    <xf numFmtId="164" fontId="0" fillId="0" borderId="0" xfId="0" applyNumberFormat="1" applyFont="1" applyFill="1"/>
    <xf numFmtId="0" fontId="0" fillId="0" borderId="0" xfId="0" applyFont="1" applyFill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165" fontId="2" fillId="6" borderId="1" xfId="1" applyNumberFormat="1" applyFont="1" applyFill="1" applyBorder="1" applyAlignment="1">
      <alignment horizontal="center" vertical="center" wrapText="1"/>
    </xf>
    <xf numFmtId="166" fontId="2" fillId="6" borderId="1" xfId="1" applyNumberFormat="1" applyFont="1" applyFill="1" applyBorder="1" applyAlignment="1">
      <alignment horizontal="center" vertical="center" wrapText="1"/>
    </xf>
    <xf numFmtId="165" fontId="0" fillId="0" borderId="0" xfId="1" applyNumberFormat="1" applyFont="1" applyFill="1" applyAlignment="1">
      <alignment horizontal="center"/>
    </xf>
    <xf numFmtId="0" fontId="0" fillId="0" borderId="0" xfId="0" applyFont="1" applyFill="1" applyAlignment="1">
      <alignment horizontal="center" wrapText="1"/>
    </xf>
    <xf numFmtId="165" fontId="0" fillId="0" borderId="0" xfId="1" applyNumberFormat="1" applyFont="1" applyFill="1" applyAlignment="1">
      <alignment horizontal="center" wrapText="1"/>
    </xf>
    <xf numFmtId="0" fontId="4" fillId="0" borderId="0" xfId="0" applyFont="1" applyFill="1"/>
    <xf numFmtId="44" fontId="4" fillId="0" borderId="0" xfId="0" applyNumberFormat="1" applyFont="1" applyFill="1"/>
    <xf numFmtId="166" fontId="4" fillId="0" borderId="0" xfId="0" applyNumberFormat="1" applyFont="1" applyFill="1"/>
    <xf numFmtId="43" fontId="5" fillId="0" borderId="0" xfId="1" applyFont="1" applyFill="1"/>
    <xf numFmtId="0" fontId="5" fillId="0" borderId="0" xfId="0" applyFont="1" applyFill="1"/>
    <xf numFmtId="1" fontId="5" fillId="0" borderId="0" xfId="0" applyNumberFormat="1" applyFont="1" applyFill="1" applyAlignment="1">
      <alignment horizontal="right"/>
    </xf>
    <xf numFmtId="43" fontId="4" fillId="0" borderId="0" xfId="0" applyNumberFormat="1" applyFont="1" applyFill="1"/>
    <xf numFmtId="1" fontId="5" fillId="0" borderId="0" xfId="1" applyNumberFormat="1" applyFont="1" applyFill="1" applyAlignment="1">
      <alignment horizontal="right"/>
    </xf>
    <xf numFmtId="0" fontId="8" fillId="0" borderId="0" xfId="0" applyFont="1" applyFill="1" applyAlignment="1">
      <alignment horizontal="left" vertical="top" wrapText="1"/>
    </xf>
    <xf numFmtId="1" fontId="5" fillId="0" borderId="0" xfId="0" applyNumberFormat="1" applyFont="1" applyFill="1" applyAlignment="1">
      <alignment horizontal="right" vertical="top" wrapText="1"/>
    </xf>
    <xf numFmtId="43" fontId="9" fillId="0" borderId="1" xfId="1" applyFont="1" applyFill="1" applyBorder="1"/>
    <xf numFmtId="44" fontId="9" fillId="0" borderId="1" xfId="1" applyNumberFormat="1" applyFont="1" applyFill="1" applyBorder="1"/>
    <xf numFmtId="166" fontId="9" fillId="0" borderId="1" xfId="1" applyNumberFormat="1" applyFont="1" applyFill="1" applyBorder="1"/>
    <xf numFmtId="43" fontId="9" fillId="0" borderId="0" xfId="1" applyFont="1" applyFill="1"/>
    <xf numFmtId="0" fontId="7" fillId="0" borderId="0" xfId="0" applyFont="1" applyFill="1" applyAlignment="1">
      <alignment horizontal="left" vertical="top" wrapText="1"/>
    </xf>
    <xf numFmtId="0" fontId="4" fillId="0" borderId="1" xfId="0" applyFont="1" applyFill="1" applyBorder="1"/>
    <xf numFmtId="0" fontId="5" fillId="0" borderId="1" xfId="0" applyFont="1" applyFill="1" applyBorder="1"/>
    <xf numFmtId="168" fontId="4" fillId="0" borderId="1" xfId="0" applyNumberFormat="1" applyFont="1" applyFill="1" applyBorder="1"/>
    <xf numFmtId="169" fontId="4" fillId="0" borderId="1" xfId="0" applyNumberFormat="1" applyFont="1" applyFill="1" applyBorder="1"/>
    <xf numFmtId="166" fontId="4" fillId="0" borderId="1" xfId="0" applyNumberFormat="1" applyFont="1" applyFill="1" applyBorder="1"/>
    <xf numFmtId="170" fontId="4" fillId="0" borderId="1" xfId="0" applyNumberFormat="1" applyFont="1" applyFill="1" applyBorder="1"/>
    <xf numFmtId="0" fontId="4" fillId="0" borderId="1" xfId="0" applyFont="1" applyFill="1" applyBorder="1" applyAlignment="1">
      <alignment horizontal="right"/>
    </xf>
    <xf numFmtId="0" fontId="4" fillId="0" borderId="1" xfId="0" quotePrefix="1" applyFont="1" applyFill="1" applyBorder="1" applyAlignment="1">
      <alignment horizontal="right"/>
    </xf>
    <xf numFmtId="0" fontId="4" fillId="0" borderId="1" xfId="0" quotePrefix="1" applyFont="1" applyFill="1" applyBorder="1"/>
    <xf numFmtId="166" fontId="5" fillId="0" borderId="0" xfId="1" applyNumberFormat="1" applyFont="1" applyFill="1"/>
    <xf numFmtId="166" fontId="5" fillId="0" borderId="1" xfId="1" applyNumberFormat="1" applyFont="1" applyFill="1" applyBorder="1"/>
    <xf numFmtId="165" fontId="7" fillId="6" borderId="1" xfId="1" applyNumberFormat="1" applyFont="1" applyFill="1" applyBorder="1" applyAlignment="1">
      <alignment horizontal="center" vertical="center" wrapText="1"/>
    </xf>
    <xf numFmtId="0" fontId="23" fillId="0" borderId="0" xfId="0" applyFont="1" applyFill="1"/>
    <xf numFmtId="0" fontId="6" fillId="6" borderId="1" xfId="0" applyFont="1" applyFill="1" applyBorder="1" applyAlignment="1">
      <alignment horizontal="center" vertical="center" wrapText="1"/>
    </xf>
    <xf numFmtId="165" fontId="6" fillId="6" borderId="1" xfId="1" applyNumberFormat="1" applyFont="1" applyFill="1" applyBorder="1" applyAlignment="1">
      <alignment horizontal="center" vertical="center" wrapText="1"/>
    </xf>
    <xf numFmtId="165" fontId="2" fillId="6" borderId="4" xfId="1" applyNumberFormat="1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left" vertical="center" wrapText="1"/>
    </xf>
    <xf numFmtId="0" fontId="15" fillId="0" borderId="0" xfId="0" applyFont="1" applyBorder="1" applyAlignment="1">
      <alignment horizontal="left" vertical="center" wrapText="1"/>
    </xf>
    <xf numFmtId="0" fontId="19" fillId="0" borderId="0" xfId="0" applyFont="1" applyBorder="1" applyAlignment="1">
      <alignment horizontal="left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23812</xdr:colOff>
      <xdr:row>2</xdr:row>
      <xdr:rowOff>250029</xdr:rowOff>
    </xdr:from>
    <xdr:to>
      <xdr:col>3</xdr:col>
      <xdr:colOff>0</xdr:colOff>
      <xdr:row>2</xdr:row>
      <xdr:rowOff>702466</xdr:rowOff>
    </xdr:to>
    <xdr:pic>
      <xdr:nvPicPr>
        <xdr:cNvPr id="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5737" y="250029"/>
          <a:ext cx="1404938" cy="452437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154781</xdr:colOff>
      <xdr:row>0</xdr:row>
      <xdr:rowOff>250029</xdr:rowOff>
    </xdr:from>
    <xdr:to>
      <xdr:col>3</xdr:col>
      <xdr:colOff>59531</xdr:colOff>
      <xdr:row>0</xdr:row>
      <xdr:rowOff>702466</xdr:rowOff>
    </xdr:to>
    <xdr:pic>
      <xdr:nvPicPr>
        <xdr:cNvPr id="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781" y="250029"/>
          <a:ext cx="1535906" cy="452437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238123</xdr:rowOff>
    </xdr:from>
    <xdr:to>
      <xdr:col>2</xdr:col>
      <xdr:colOff>904875</xdr:colOff>
      <xdr:row>0</xdr:row>
      <xdr:rowOff>690560</xdr:rowOff>
    </xdr:to>
    <xdr:pic>
      <xdr:nvPicPr>
        <xdr:cNvPr id="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000123"/>
          <a:ext cx="1988344" cy="452437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59531</xdr:colOff>
      <xdr:row>2</xdr:row>
      <xdr:rowOff>11905</xdr:rowOff>
    </xdr:from>
    <xdr:to>
      <xdr:col>3</xdr:col>
      <xdr:colOff>511969</xdr:colOff>
      <xdr:row>3</xdr:row>
      <xdr:rowOff>59529</xdr:rowOff>
    </xdr:to>
    <xdr:pic>
      <xdr:nvPicPr>
        <xdr:cNvPr id="3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" y="345280"/>
          <a:ext cx="2274094" cy="452437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CW116"/>
  <sheetViews>
    <sheetView tabSelected="1" zoomScale="80" zoomScaleNormal="80" workbookViewId="0">
      <selection activeCell="AB11" sqref="AB11"/>
    </sheetView>
  </sheetViews>
  <sheetFormatPr baseColWidth="10" defaultColWidth="11.42578125" defaultRowHeight="15" outlineLevelCol="1" x14ac:dyDescent="0.25"/>
  <cols>
    <col min="1" max="1" width="3.28515625" style="30" customWidth="1"/>
    <col min="2" max="2" width="14.7109375" style="30" customWidth="1"/>
    <col min="3" max="3" width="19.140625" style="30" customWidth="1"/>
    <col min="4" max="4" width="18.28515625" style="31" customWidth="1"/>
    <col min="5" max="5" width="51.5703125" style="32" bestFit="1" customWidth="1"/>
    <col min="6" max="6" width="39.42578125" style="30" bestFit="1" customWidth="1"/>
    <col min="7" max="7" width="38.28515625" style="30" bestFit="1" customWidth="1"/>
    <col min="8" max="8" width="68.7109375" style="30" customWidth="1"/>
    <col min="9" max="9" width="12.85546875" style="30" customWidth="1" outlineLevel="1"/>
    <col min="10" max="10" width="9.85546875" style="30" customWidth="1" outlineLevel="1"/>
    <col min="11" max="11" width="13.140625" style="30" customWidth="1"/>
    <col min="12" max="12" width="14.7109375" style="30" customWidth="1" outlineLevel="1"/>
    <col min="13" max="14" width="16.7109375" style="30" customWidth="1" outlineLevel="1"/>
    <col min="15" max="15" width="12.28515625" style="30" customWidth="1" outlineLevel="1"/>
    <col min="16" max="16" width="11.28515625" style="30" customWidth="1" outlineLevel="1"/>
    <col min="17" max="17" width="14.85546875" style="30" customWidth="1" outlineLevel="1"/>
    <col min="18" max="19" width="13" style="30" customWidth="1" outlineLevel="1"/>
    <col min="20" max="20" width="12.28515625" style="30" customWidth="1" outlineLevel="1"/>
    <col min="21" max="21" width="18.140625" style="30" customWidth="1" outlineLevel="1"/>
    <col min="22" max="22" width="19.7109375" style="30" customWidth="1" outlineLevel="1"/>
    <col min="23" max="25" width="16.5703125" style="30" customWidth="1" outlineLevel="1"/>
    <col min="26" max="26" width="16.7109375" style="30" customWidth="1" outlineLevel="1"/>
    <col min="27" max="27" width="16.85546875" style="30" customWidth="1" outlineLevel="1"/>
    <col min="28" max="28" width="12" style="30" customWidth="1" outlineLevel="1"/>
    <col min="29" max="29" width="18.7109375" style="30" customWidth="1"/>
    <col min="30" max="30" width="22.140625" style="30" customWidth="1"/>
    <col min="31" max="31" width="20" style="30" hidden="1" customWidth="1"/>
    <col min="32" max="32" width="7.140625" style="30" customWidth="1"/>
    <col min="33" max="16384" width="11.42578125" style="30"/>
  </cols>
  <sheetData>
    <row r="2" spans="1:101" ht="14.45" x14ac:dyDescent="0.3">
      <c r="B2" s="26"/>
      <c r="C2" s="26"/>
      <c r="D2" s="40"/>
      <c r="E2" s="41"/>
      <c r="F2" s="26"/>
      <c r="G2" s="42"/>
      <c r="H2" s="40"/>
      <c r="I2" s="40"/>
      <c r="J2" s="40"/>
      <c r="K2" s="42"/>
      <c r="L2" s="40"/>
      <c r="M2" s="40"/>
      <c r="N2" s="40"/>
      <c r="O2" s="40"/>
      <c r="P2" s="40"/>
      <c r="Q2" s="40"/>
      <c r="R2" s="43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</row>
    <row r="3" spans="1:101" s="25" customFormat="1" ht="68.25" customHeight="1" x14ac:dyDescent="0.3">
      <c r="A3" s="67"/>
      <c r="B3" s="68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  <c r="AA3" s="69"/>
      <c r="AB3" s="69"/>
      <c r="AC3" s="69"/>
      <c r="AD3" s="69"/>
      <c r="AE3" s="69"/>
      <c r="AF3" s="69"/>
      <c r="AG3" s="69"/>
      <c r="AH3" s="69"/>
      <c r="AI3" s="69"/>
      <c r="AJ3" s="69"/>
      <c r="AK3" s="69"/>
      <c r="AL3" s="69"/>
      <c r="AM3" s="69"/>
      <c r="AN3" s="69"/>
      <c r="AO3" s="69"/>
      <c r="AP3" s="69"/>
      <c r="AQ3" s="69"/>
      <c r="AR3" s="69"/>
      <c r="AS3" s="69"/>
      <c r="AT3" s="69"/>
      <c r="AU3" s="69"/>
      <c r="AV3" s="69"/>
      <c r="AW3" s="69"/>
      <c r="AX3" s="69"/>
      <c r="AY3" s="69"/>
      <c r="AZ3" s="69"/>
      <c r="BA3" s="69"/>
      <c r="BB3" s="69"/>
      <c r="BC3" s="69"/>
      <c r="BD3" s="69"/>
      <c r="BE3" s="69"/>
      <c r="BF3" s="69"/>
      <c r="BG3" s="69"/>
      <c r="BH3" s="69"/>
      <c r="BI3" s="69"/>
      <c r="BJ3" s="69"/>
      <c r="BK3" s="69"/>
      <c r="BL3" s="69"/>
      <c r="BM3" s="69"/>
      <c r="BN3" s="69"/>
      <c r="BO3" s="69"/>
      <c r="BP3" s="69"/>
      <c r="BQ3" s="69"/>
      <c r="BR3" s="69"/>
      <c r="BS3" s="69"/>
      <c r="BT3" s="69"/>
      <c r="BU3" s="69"/>
      <c r="BV3" s="70"/>
      <c r="BW3" s="70"/>
      <c r="BX3" s="70"/>
      <c r="BY3" s="70"/>
      <c r="BZ3" s="70"/>
      <c r="CA3" s="71"/>
      <c r="CB3" s="71"/>
      <c r="CC3" s="71"/>
      <c r="CD3" s="71"/>
      <c r="CE3" s="71"/>
      <c r="CF3" s="71"/>
      <c r="CG3" s="71"/>
      <c r="CH3" s="71"/>
      <c r="CI3" s="71"/>
      <c r="CJ3" s="71"/>
      <c r="CK3" s="71"/>
      <c r="CL3" s="71"/>
      <c r="CM3" s="71"/>
      <c r="CN3" s="71"/>
      <c r="CO3" s="71"/>
      <c r="CP3" s="72"/>
      <c r="CQ3" s="71"/>
      <c r="CR3" s="57"/>
      <c r="CS3" s="57"/>
      <c r="CT3" s="57"/>
    </row>
    <row r="4" spans="1:101" s="74" customFormat="1" ht="42" customHeight="1" x14ac:dyDescent="0.4">
      <c r="A4" s="159" t="s">
        <v>1678</v>
      </c>
      <c r="B4" s="159"/>
      <c r="C4" s="159"/>
      <c r="D4" s="159"/>
      <c r="E4" s="159"/>
      <c r="F4" s="159"/>
      <c r="G4" s="159"/>
      <c r="H4" s="159"/>
      <c r="I4" s="159"/>
      <c r="J4" s="159"/>
      <c r="K4" s="159"/>
      <c r="L4" s="159"/>
      <c r="M4" s="159"/>
      <c r="N4" s="159"/>
      <c r="O4" s="159"/>
      <c r="P4" s="159"/>
      <c r="Q4" s="159"/>
      <c r="R4" s="159"/>
      <c r="S4" s="159"/>
      <c r="T4" s="159"/>
      <c r="U4" s="159"/>
      <c r="V4" s="73"/>
      <c r="W4" s="73"/>
      <c r="X4" s="73"/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/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/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/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/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/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/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/>
    </row>
    <row r="5" spans="1:101" s="76" customFormat="1" ht="26.25" customHeight="1" x14ac:dyDescent="0.35">
      <c r="A5" s="160" t="s">
        <v>1674</v>
      </c>
      <c r="B5" s="160"/>
      <c r="C5" s="160"/>
      <c r="D5" s="160"/>
      <c r="E5" s="160"/>
      <c r="F5" s="160"/>
      <c r="G5" s="160"/>
      <c r="H5" s="160"/>
      <c r="I5" s="160"/>
      <c r="J5" s="160"/>
      <c r="K5" s="160"/>
      <c r="L5" s="160"/>
      <c r="M5" s="160"/>
      <c r="N5" s="160"/>
      <c r="O5" s="160"/>
      <c r="P5" s="160"/>
      <c r="Q5" s="160"/>
      <c r="R5" s="160"/>
      <c r="S5" s="160"/>
      <c r="T5" s="160"/>
      <c r="U5" s="160"/>
      <c r="V5" s="75"/>
      <c r="W5" s="75"/>
      <c r="X5" s="75"/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  <c r="AM5" s="75"/>
      <c r="AN5" s="75"/>
      <c r="AO5" s="75"/>
      <c r="AP5" s="75"/>
      <c r="AQ5" s="75"/>
      <c r="AR5" s="75"/>
      <c r="AS5" s="75"/>
      <c r="AT5" s="75"/>
      <c r="AU5" s="75"/>
      <c r="AV5" s="75"/>
      <c r="AW5" s="75"/>
      <c r="AX5" s="75"/>
      <c r="AY5" s="75"/>
      <c r="AZ5" s="75"/>
      <c r="BA5" s="75"/>
      <c r="BB5" s="75"/>
      <c r="BC5" s="75"/>
      <c r="BD5" s="75"/>
      <c r="BE5" s="75"/>
      <c r="BF5" s="75"/>
      <c r="BG5" s="75"/>
      <c r="BH5" s="75"/>
      <c r="BI5" s="75"/>
      <c r="BJ5" s="75"/>
      <c r="BK5" s="75"/>
      <c r="BL5" s="75"/>
      <c r="BM5" s="75"/>
      <c r="BN5" s="75"/>
      <c r="BO5" s="75"/>
      <c r="BP5" s="75"/>
      <c r="BQ5" s="75"/>
      <c r="BR5" s="75"/>
      <c r="BS5" s="75"/>
      <c r="BT5" s="75"/>
      <c r="BU5" s="75"/>
      <c r="BV5" s="75"/>
      <c r="BW5" s="75"/>
      <c r="BX5" s="75"/>
      <c r="BY5" s="75"/>
      <c r="BZ5" s="75"/>
      <c r="CA5" s="75"/>
      <c r="CB5" s="75"/>
      <c r="CC5" s="75"/>
      <c r="CD5" s="75"/>
      <c r="CE5" s="75"/>
      <c r="CF5" s="75"/>
      <c r="CG5" s="75"/>
      <c r="CH5" s="75"/>
      <c r="CI5" s="75"/>
      <c r="CJ5" s="75"/>
      <c r="CK5" s="75"/>
      <c r="CL5" s="75"/>
      <c r="CM5" s="75"/>
      <c r="CN5" s="75"/>
      <c r="CO5" s="75"/>
      <c r="CP5" s="75"/>
      <c r="CQ5" s="75"/>
      <c r="CR5" s="75"/>
      <c r="CS5" s="75"/>
      <c r="CT5" s="75"/>
      <c r="CU5" s="75"/>
      <c r="CV5" s="75"/>
      <c r="CW5" s="75"/>
    </row>
    <row r="6" spans="1:101" s="78" customFormat="1" ht="26.25" customHeight="1" x14ac:dyDescent="0.35">
      <c r="A6" s="160" t="s">
        <v>1675</v>
      </c>
      <c r="B6" s="160"/>
      <c r="C6" s="160"/>
      <c r="D6" s="160"/>
      <c r="E6" s="160"/>
      <c r="F6" s="160"/>
      <c r="G6" s="160"/>
      <c r="H6" s="160"/>
      <c r="I6" s="160"/>
      <c r="J6" s="160"/>
      <c r="K6" s="160"/>
      <c r="L6" s="160"/>
      <c r="M6" s="160"/>
      <c r="N6" s="160"/>
      <c r="O6" s="160"/>
      <c r="P6" s="160"/>
      <c r="Q6" s="160"/>
      <c r="R6" s="160"/>
      <c r="S6" s="160"/>
      <c r="T6" s="160"/>
      <c r="U6" s="160"/>
      <c r="V6" s="77"/>
      <c r="W6" s="77"/>
      <c r="X6" s="77"/>
      <c r="Y6" s="77"/>
      <c r="Z6" s="77"/>
      <c r="AA6" s="77"/>
      <c r="AB6" s="77"/>
      <c r="AC6" s="77"/>
      <c r="AD6" s="77"/>
      <c r="AE6" s="77"/>
      <c r="AF6" s="77"/>
      <c r="AG6" s="77"/>
      <c r="AH6" s="77"/>
      <c r="AI6" s="77"/>
      <c r="AJ6" s="77"/>
      <c r="AK6" s="77"/>
      <c r="AL6" s="77"/>
      <c r="AM6" s="77"/>
      <c r="AN6" s="77"/>
      <c r="AO6" s="77"/>
      <c r="AP6" s="77"/>
      <c r="AQ6" s="77"/>
      <c r="AR6" s="77"/>
      <c r="AS6" s="77"/>
      <c r="AT6" s="77"/>
      <c r="AU6" s="77"/>
      <c r="AV6" s="77"/>
      <c r="AW6" s="77"/>
      <c r="AX6" s="77"/>
      <c r="AY6" s="77"/>
      <c r="AZ6" s="77"/>
      <c r="BA6" s="77"/>
      <c r="BB6" s="77"/>
      <c r="BC6" s="77"/>
      <c r="BD6" s="77"/>
      <c r="BE6" s="77"/>
      <c r="BF6" s="77"/>
      <c r="BG6" s="77"/>
      <c r="BH6" s="77"/>
      <c r="BI6" s="77"/>
      <c r="BJ6" s="77"/>
      <c r="BK6" s="77"/>
      <c r="BL6" s="77"/>
      <c r="BM6" s="77"/>
      <c r="BN6" s="77"/>
      <c r="BO6" s="77"/>
      <c r="BP6" s="77"/>
      <c r="BQ6" s="77"/>
      <c r="BR6" s="77"/>
      <c r="BS6" s="77"/>
      <c r="BT6" s="77"/>
      <c r="BU6" s="77"/>
      <c r="BV6" s="77"/>
      <c r="BW6" s="77"/>
      <c r="BX6" s="77"/>
      <c r="BY6" s="77"/>
      <c r="BZ6" s="77"/>
      <c r="CA6" s="77"/>
      <c r="CB6" s="77"/>
      <c r="CC6" s="77"/>
      <c r="CD6" s="77"/>
      <c r="CE6" s="77"/>
      <c r="CF6" s="77"/>
      <c r="CG6" s="77"/>
      <c r="CH6" s="77"/>
      <c r="CI6" s="77"/>
      <c r="CJ6" s="77"/>
      <c r="CK6" s="77"/>
      <c r="CL6" s="77"/>
      <c r="CM6" s="77"/>
      <c r="CN6" s="77"/>
      <c r="CO6" s="77"/>
      <c r="CP6" s="77"/>
      <c r="CQ6" s="77"/>
      <c r="CR6" s="77"/>
      <c r="CS6" s="77"/>
      <c r="CT6" s="77"/>
      <c r="CU6" s="77"/>
      <c r="CV6" s="77"/>
      <c r="CW6" s="77"/>
    </row>
    <row r="7" spans="1:101" s="80" customFormat="1" ht="26.25" customHeight="1" x14ac:dyDescent="0.45">
      <c r="A7" s="161" t="s">
        <v>1679</v>
      </c>
      <c r="B7" s="161"/>
      <c r="C7" s="161"/>
      <c r="D7" s="161"/>
      <c r="E7" s="161"/>
      <c r="F7" s="161"/>
      <c r="G7" s="161"/>
      <c r="H7" s="161"/>
      <c r="I7" s="161"/>
      <c r="J7" s="161"/>
      <c r="K7" s="161"/>
      <c r="L7" s="161"/>
      <c r="M7" s="161"/>
      <c r="N7" s="161"/>
      <c r="O7" s="161"/>
      <c r="P7" s="161"/>
      <c r="Q7" s="161"/>
      <c r="R7" s="161"/>
      <c r="S7" s="161"/>
      <c r="T7" s="161"/>
      <c r="U7" s="161"/>
      <c r="V7" s="79"/>
      <c r="W7" s="79"/>
      <c r="X7" s="79"/>
      <c r="Y7" s="79"/>
      <c r="Z7" s="79"/>
      <c r="AA7" s="79"/>
      <c r="AB7" s="79"/>
      <c r="AC7" s="79"/>
      <c r="AD7" s="79"/>
      <c r="AE7" s="79"/>
      <c r="AF7" s="79"/>
      <c r="AG7" s="79"/>
      <c r="AH7" s="79"/>
      <c r="AI7" s="79"/>
      <c r="AJ7" s="79"/>
      <c r="AK7" s="79"/>
      <c r="AL7" s="79"/>
      <c r="AM7" s="79"/>
      <c r="AN7" s="79"/>
      <c r="AO7" s="79"/>
      <c r="AP7" s="79"/>
      <c r="AQ7" s="79"/>
      <c r="AR7" s="79"/>
      <c r="AS7" s="79"/>
      <c r="AT7" s="79"/>
      <c r="AU7" s="79"/>
      <c r="AV7" s="79"/>
      <c r="AW7" s="79"/>
      <c r="AX7" s="79"/>
      <c r="AY7" s="79"/>
      <c r="AZ7" s="79"/>
      <c r="BA7" s="79"/>
      <c r="BB7" s="79"/>
      <c r="BC7" s="79"/>
      <c r="BD7" s="79"/>
      <c r="BE7" s="79"/>
      <c r="BF7" s="79"/>
      <c r="BG7" s="79"/>
      <c r="BH7" s="79"/>
      <c r="BI7" s="79"/>
      <c r="BJ7" s="79"/>
      <c r="BK7" s="79"/>
      <c r="BL7" s="79"/>
      <c r="BM7" s="79"/>
      <c r="BN7" s="79"/>
      <c r="BO7" s="79"/>
      <c r="BP7" s="79"/>
      <c r="BQ7" s="79"/>
      <c r="BR7" s="79"/>
      <c r="BS7" s="79"/>
      <c r="BT7" s="79"/>
      <c r="BU7" s="79"/>
      <c r="BV7" s="79"/>
      <c r="BW7" s="79"/>
      <c r="BX7" s="79"/>
      <c r="BY7" s="79"/>
      <c r="BZ7" s="79"/>
      <c r="CA7" s="79"/>
      <c r="CB7" s="79"/>
      <c r="CC7" s="79"/>
      <c r="CD7" s="79"/>
      <c r="CE7" s="79"/>
      <c r="CF7" s="79"/>
      <c r="CG7" s="79"/>
      <c r="CH7" s="79"/>
      <c r="CI7" s="79"/>
      <c r="CJ7" s="79"/>
      <c r="CK7" s="79"/>
      <c r="CL7" s="79"/>
      <c r="CM7" s="79"/>
      <c r="CN7" s="79"/>
      <c r="CO7" s="79"/>
      <c r="CP7" s="79"/>
      <c r="CQ7" s="79"/>
      <c r="CR7" s="79"/>
      <c r="CS7" s="79"/>
      <c r="CT7" s="79"/>
      <c r="CU7" s="79"/>
      <c r="CV7" s="79"/>
      <c r="CW7" s="79"/>
    </row>
    <row r="8" spans="1:101" s="25" customFormat="1" ht="18" customHeight="1" x14ac:dyDescent="0.25">
      <c r="A8" s="81" t="s">
        <v>1677</v>
      </c>
      <c r="B8" s="68"/>
      <c r="C8" s="82"/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83"/>
      <c r="X8" s="83"/>
      <c r="Y8" s="83"/>
      <c r="Z8" s="83"/>
      <c r="AA8" s="83"/>
      <c r="AB8" s="83"/>
      <c r="AC8" s="83"/>
      <c r="AD8" s="84"/>
      <c r="AE8" s="84"/>
      <c r="AF8" s="84"/>
      <c r="AG8" s="84"/>
      <c r="AH8" s="84"/>
      <c r="AI8" s="84"/>
      <c r="AJ8" s="84"/>
      <c r="AK8" s="84"/>
      <c r="AL8" s="85"/>
      <c r="AM8" s="85"/>
      <c r="AN8" s="85"/>
      <c r="AO8" s="85"/>
      <c r="AP8" s="85"/>
      <c r="AQ8" s="85"/>
      <c r="AR8" s="85"/>
      <c r="AS8" s="85"/>
      <c r="AT8" s="85"/>
      <c r="AU8" s="85"/>
      <c r="AV8" s="85"/>
      <c r="AW8" s="85"/>
      <c r="AX8" s="85"/>
      <c r="AY8" s="85"/>
      <c r="AZ8" s="85"/>
      <c r="BA8" s="85"/>
      <c r="BB8" s="85"/>
      <c r="BC8" s="85"/>
      <c r="BD8" s="85"/>
      <c r="BE8" s="85"/>
      <c r="BF8" s="85"/>
      <c r="BG8" s="85"/>
      <c r="BH8" s="85"/>
      <c r="BI8" s="85"/>
      <c r="BJ8" s="85"/>
      <c r="BK8" s="85"/>
      <c r="BL8" s="85"/>
      <c r="BM8" s="85"/>
      <c r="BN8" s="85"/>
      <c r="BO8" s="85"/>
      <c r="BP8" s="85"/>
      <c r="BQ8" s="85"/>
      <c r="BR8" s="85"/>
      <c r="BS8" s="85"/>
      <c r="BT8" s="85"/>
      <c r="BU8" s="85"/>
      <c r="BV8" s="86"/>
      <c r="BW8" s="86"/>
      <c r="BX8" s="86"/>
      <c r="BY8" s="86"/>
      <c r="BZ8" s="86"/>
      <c r="CA8" s="87"/>
      <c r="CB8" s="87"/>
      <c r="CC8" s="87"/>
      <c r="CD8" s="87"/>
      <c r="CE8" s="87"/>
      <c r="CF8" s="87"/>
      <c r="CG8" s="87"/>
      <c r="CH8" s="87"/>
      <c r="CI8" s="87"/>
      <c r="CJ8" s="87"/>
      <c r="CK8" s="87"/>
      <c r="CL8" s="87"/>
      <c r="CM8" s="87"/>
      <c r="CN8" s="85"/>
      <c r="CO8" s="85"/>
      <c r="CP8" s="88"/>
      <c r="CQ8" s="85"/>
      <c r="CR8" s="89"/>
      <c r="CS8" s="89"/>
      <c r="CT8" s="89"/>
    </row>
    <row r="9" spans="1:101" ht="14.45" x14ac:dyDescent="0.3">
      <c r="B9" s="62"/>
      <c r="C9" s="62"/>
      <c r="D9" s="63"/>
      <c r="E9" s="64"/>
      <c r="F9" s="62"/>
      <c r="G9" s="62"/>
      <c r="H9" s="62"/>
      <c r="I9" s="62"/>
      <c r="J9" s="62"/>
      <c r="K9" s="62"/>
      <c r="L9" s="46"/>
      <c r="M9" s="46"/>
      <c r="N9" s="46"/>
      <c r="O9" s="46"/>
      <c r="P9" s="46"/>
      <c r="Q9" s="65">
        <v>1.6</v>
      </c>
      <c r="R9" s="65"/>
      <c r="S9" s="65"/>
      <c r="T9" s="65"/>
      <c r="U9" s="65"/>
      <c r="V9" s="66">
        <f>28.04+0.81</f>
        <v>28.849999999999998</v>
      </c>
      <c r="W9" s="47"/>
      <c r="X9" s="47"/>
      <c r="Y9" s="47"/>
      <c r="Z9" s="47"/>
      <c r="AA9" s="47"/>
      <c r="AB9" s="47"/>
      <c r="AC9" s="47"/>
      <c r="AD9" s="47"/>
      <c r="AE9" s="47"/>
    </row>
    <row r="10" spans="1:101" s="31" customFormat="1" ht="75" x14ac:dyDescent="0.25">
      <c r="B10" s="156" t="s">
        <v>373</v>
      </c>
      <c r="C10" s="156" t="s">
        <v>423</v>
      </c>
      <c r="D10" s="156" t="s">
        <v>421</v>
      </c>
      <c r="E10" s="156" t="s">
        <v>354</v>
      </c>
      <c r="F10" s="156" t="s">
        <v>0</v>
      </c>
      <c r="G10" s="156" t="s">
        <v>337</v>
      </c>
      <c r="H10" s="156" t="s">
        <v>338</v>
      </c>
      <c r="I10" s="156" t="s">
        <v>355</v>
      </c>
      <c r="J10" s="156" t="s">
        <v>357</v>
      </c>
      <c r="K10" s="156" t="s">
        <v>1</v>
      </c>
      <c r="L10" s="157" t="s">
        <v>335</v>
      </c>
      <c r="M10" s="157" t="s">
        <v>358</v>
      </c>
      <c r="N10" s="157" t="s">
        <v>2</v>
      </c>
      <c r="O10" s="157" t="s">
        <v>359</v>
      </c>
      <c r="P10" s="157" t="s">
        <v>360</v>
      </c>
      <c r="Q10" s="157" t="s">
        <v>361</v>
      </c>
      <c r="R10" s="157" t="s">
        <v>362</v>
      </c>
      <c r="S10" s="157" t="s">
        <v>363</v>
      </c>
      <c r="T10" s="157" t="s">
        <v>364</v>
      </c>
      <c r="U10" s="157" t="s">
        <v>365</v>
      </c>
      <c r="V10" s="157" t="s">
        <v>1670</v>
      </c>
      <c r="W10" s="157" t="s">
        <v>1503</v>
      </c>
      <c r="X10" s="157" t="s">
        <v>1671</v>
      </c>
      <c r="Y10" s="157" t="s">
        <v>366</v>
      </c>
      <c r="Z10" s="157" t="s">
        <v>369</v>
      </c>
      <c r="AA10" s="157" t="s">
        <v>370</v>
      </c>
      <c r="AB10" s="157" t="s">
        <v>371</v>
      </c>
      <c r="AC10" s="157" t="s">
        <v>1673</v>
      </c>
      <c r="AD10" s="157" t="s">
        <v>1495</v>
      </c>
      <c r="AE10" s="48" t="s">
        <v>367</v>
      </c>
    </row>
    <row r="11" spans="1:101" x14ac:dyDescent="0.25">
      <c r="B11" s="33">
        <v>440</v>
      </c>
      <c r="C11" s="33" t="s">
        <v>3</v>
      </c>
      <c r="D11" s="49">
        <v>303</v>
      </c>
      <c r="E11" s="50" t="s">
        <v>424</v>
      </c>
      <c r="F11" s="33" t="s">
        <v>1505</v>
      </c>
      <c r="G11" s="33" t="s">
        <v>4</v>
      </c>
      <c r="H11" s="33" t="s">
        <v>5</v>
      </c>
      <c r="I11" s="33" t="s">
        <v>499</v>
      </c>
      <c r="J11" s="33" t="s">
        <v>356</v>
      </c>
      <c r="K11" s="33" t="s">
        <v>340</v>
      </c>
      <c r="L11" s="51">
        <v>820</v>
      </c>
      <c r="M11" s="51">
        <v>790</v>
      </c>
      <c r="N11" s="52">
        <f>SUM(L11:M11)</f>
        <v>1610</v>
      </c>
      <c r="O11" s="53">
        <v>1.6</v>
      </c>
      <c r="P11" s="53">
        <v>1.6</v>
      </c>
      <c r="Q11" s="52">
        <f t="shared" ref="Q11:Q42" si="0">$Q$9*N11</f>
        <v>2576</v>
      </c>
      <c r="R11" s="53">
        <v>0.32</v>
      </c>
      <c r="S11" s="53">
        <v>0.32</v>
      </c>
      <c r="T11" s="54">
        <f>+S11*N11</f>
        <v>515.20000000000005</v>
      </c>
      <c r="U11" s="53">
        <v>28.85</v>
      </c>
      <c r="V11" s="55">
        <f t="shared" ref="V11:V42" si="1">$V$9*N11</f>
        <v>46448.5</v>
      </c>
      <c r="W11" s="55">
        <v>2.0099999999999998</v>
      </c>
      <c r="X11" s="55">
        <f>+W11*N11</f>
        <v>3236.0999999999995</v>
      </c>
      <c r="Y11" s="55">
        <f>+V11+X11</f>
        <v>49684.6</v>
      </c>
      <c r="Z11" s="56" t="s">
        <v>1685</v>
      </c>
      <c r="AA11" s="56" t="s">
        <v>1686</v>
      </c>
      <c r="AB11" s="56">
        <v>42034</v>
      </c>
      <c r="AC11" s="45">
        <v>86</v>
      </c>
      <c r="AD11" s="45">
        <v>1463</v>
      </c>
      <c r="AE11" s="55" t="s">
        <v>1493</v>
      </c>
    </row>
    <row r="12" spans="1:101" x14ac:dyDescent="0.25">
      <c r="B12" s="33">
        <v>440</v>
      </c>
      <c r="C12" s="33" t="s">
        <v>3</v>
      </c>
      <c r="D12" s="49">
        <v>302</v>
      </c>
      <c r="E12" s="50" t="s">
        <v>425</v>
      </c>
      <c r="F12" s="33" t="s">
        <v>1506</v>
      </c>
      <c r="G12" s="33" t="s">
        <v>6</v>
      </c>
      <c r="H12" s="33" t="s">
        <v>7</v>
      </c>
      <c r="I12" s="33" t="s">
        <v>499</v>
      </c>
      <c r="J12" s="33" t="s">
        <v>356</v>
      </c>
      <c r="K12" s="33" t="s">
        <v>340</v>
      </c>
      <c r="L12" s="51">
        <v>1500</v>
      </c>
      <c r="M12" s="51">
        <v>1800</v>
      </c>
      <c r="N12" s="52">
        <f t="shared" ref="N12:N75" si="2">SUM(L12:M12)</f>
        <v>3300</v>
      </c>
      <c r="O12" s="53">
        <v>1.6</v>
      </c>
      <c r="P12" s="53">
        <v>1.6</v>
      </c>
      <c r="Q12" s="52">
        <f t="shared" si="0"/>
        <v>5280</v>
      </c>
      <c r="R12" s="53">
        <v>0.32</v>
      </c>
      <c r="S12" s="53">
        <v>0.32</v>
      </c>
      <c r="T12" s="54">
        <f t="shared" ref="T12:T75" si="3">+S12*N12</f>
        <v>1056</v>
      </c>
      <c r="U12" s="53">
        <v>28.85</v>
      </c>
      <c r="V12" s="55">
        <f t="shared" si="1"/>
        <v>95205</v>
      </c>
      <c r="W12" s="55">
        <v>2.0099999999999998</v>
      </c>
      <c r="X12" s="55">
        <f t="shared" ref="X12:X75" si="4">+W12*N12</f>
        <v>6632.9999999999991</v>
      </c>
      <c r="Y12" s="55">
        <f t="shared" ref="Y12:Y75" si="5">+V12+X12</f>
        <v>101838</v>
      </c>
      <c r="Z12" s="56" t="s">
        <v>1685</v>
      </c>
      <c r="AA12" s="56" t="s">
        <v>1686</v>
      </c>
      <c r="AB12" s="56">
        <v>42034</v>
      </c>
      <c r="AC12" s="45">
        <v>165</v>
      </c>
      <c r="AD12" s="45">
        <v>3134</v>
      </c>
      <c r="AE12" s="55" t="s">
        <v>1493</v>
      </c>
    </row>
    <row r="13" spans="1:101" ht="14.45" x14ac:dyDescent="0.3">
      <c r="B13" s="33">
        <v>442</v>
      </c>
      <c r="C13" s="33" t="s">
        <v>8</v>
      </c>
      <c r="D13" s="49">
        <v>307</v>
      </c>
      <c r="E13" s="50" t="s">
        <v>426</v>
      </c>
      <c r="F13" s="33" t="s">
        <v>1507</v>
      </c>
      <c r="G13" s="33" t="s">
        <v>9</v>
      </c>
      <c r="H13" s="33" t="s">
        <v>10</v>
      </c>
      <c r="I13" s="33" t="s">
        <v>500</v>
      </c>
      <c r="J13" s="33" t="s">
        <v>356</v>
      </c>
      <c r="K13" s="33" t="s">
        <v>677</v>
      </c>
      <c r="L13" s="51">
        <v>700</v>
      </c>
      <c r="M13" s="51">
        <v>900</v>
      </c>
      <c r="N13" s="52">
        <f t="shared" si="2"/>
        <v>1600</v>
      </c>
      <c r="O13" s="53">
        <v>1.6</v>
      </c>
      <c r="P13" s="53">
        <v>1.6</v>
      </c>
      <c r="Q13" s="52">
        <f t="shared" si="0"/>
        <v>2560</v>
      </c>
      <c r="R13" s="53">
        <v>0.32</v>
      </c>
      <c r="S13" s="53">
        <v>0.32</v>
      </c>
      <c r="T13" s="54">
        <f t="shared" si="3"/>
        <v>512</v>
      </c>
      <c r="U13" s="53">
        <v>28.85</v>
      </c>
      <c r="V13" s="55">
        <f t="shared" si="1"/>
        <v>46160</v>
      </c>
      <c r="W13" s="55">
        <v>1.99</v>
      </c>
      <c r="X13" s="55">
        <f t="shared" si="4"/>
        <v>3184</v>
      </c>
      <c r="Y13" s="55">
        <f t="shared" si="5"/>
        <v>49344</v>
      </c>
      <c r="Z13" s="56" t="s">
        <v>1685</v>
      </c>
      <c r="AA13" s="56" t="s">
        <v>1686</v>
      </c>
      <c r="AB13" s="56">
        <v>42034</v>
      </c>
      <c r="AC13" s="45">
        <v>133</v>
      </c>
      <c r="AD13" s="45">
        <v>1075</v>
      </c>
      <c r="AE13" s="55" t="s">
        <v>1493</v>
      </c>
    </row>
    <row r="14" spans="1:101" x14ac:dyDescent="0.25">
      <c r="B14" s="33">
        <v>442</v>
      </c>
      <c r="C14" s="33" t="s">
        <v>8</v>
      </c>
      <c r="D14" s="49">
        <v>301</v>
      </c>
      <c r="E14" s="50" t="s">
        <v>427</v>
      </c>
      <c r="F14" s="33" t="s">
        <v>1508</v>
      </c>
      <c r="G14" s="33" t="s">
        <v>11</v>
      </c>
      <c r="H14" s="33" t="s">
        <v>12</v>
      </c>
      <c r="I14" s="33" t="s">
        <v>500</v>
      </c>
      <c r="J14" s="33" t="s">
        <v>356</v>
      </c>
      <c r="K14" s="33" t="s">
        <v>680</v>
      </c>
      <c r="L14" s="51">
        <v>2800</v>
      </c>
      <c r="M14" s="51">
        <v>2700</v>
      </c>
      <c r="N14" s="52">
        <f t="shared" si="2"/>
        <v>5500</v>
      </c>
      <c r="O14" s="53">
        <v>1.6</v>
      </c>
      <c r="P14" s="53">
        <v>1.6</v>
      </c>
      <c r="Q14" s="52">
        <f t="shared" si="0"/>
        <v>8800</v>
      </c>
      <c r="R14" s="53">
        <v>0.32</v>
      </c>
      <c r="S14" s="53">
        <v>0.32</v>
      </c>
      <c r="T14" s="54">
        <f t="shared" si="3"/>
        <v>1760</v>
      </c>
      <c r="U14" s="53">
        <v>28.85</v>
      </c>
      <c r="V14" s="55">
        <f t="shared" si="1"/>
        <v>158675</v>
      </c>
      <c r="W14" s="55">
        <v>1.99</v>
      </c>
      <c r="X14" s="55">
        <f t="shared" si="4"/>
        <v>10945</v>
      </c>
      <c r="Y14" s="55">
        <f t="shared" si="5"/>
        <v>169620</v>
      </c>
      <c r="Z14" s="56" t="s">
        <v>1685</v>
      </c>
      <c r="AA14" s="56" t="s">
        <v>1686</v>
      </c>
      <c r="AB14" s="56">
        <v>42034</v>
      </c>
      <c r="AC14" s="45">
        <v>344</v>
      </c>
      <c r="AD14" s="45">
        <v>4750</v>
      </c>
      <c r="AE14" s="55" t="s">
        <v>1493</v>
      </c>
    </row>
    <row r="15" spans="1:101" ht="14.45" x14ac:dyDescent="0.3">
      <c r="B15" s="33">
        <v>442</v>
      </c>
      <c r="C15" s="33" t="s">
        <v>8</v>
      </c>
      <c r="D15" s="49">
        <v>308</v>
      </c>
      <c r="E15" s="50" t="s">
        <v>428</v>
      </c>
      <c r="F15" s="33" t="s">
        <v>1509</v>
      </c>
      <c r="G15" s="33" t="s">
        <v>13</v>
      </c>
      <c r="H15" s="33" t="s">
        <v>14</v>
      </c>
      <c r="I15" s="33" t="s">
        <v>500</v>
      </c>
      <c r="J15" s="33" t="s">
        <v>356</v>
      </c>
      <c r="K15" s="33" t="s">
        <v>677</v>
      </c>
      <c r="L15" s="51">
        <v>202</v>
      </c>
      <c r="M15" s="51">
        <v>261</v>
      </c>
      <c r="N15" s="52">
        <f t="shared" si="2"/>
        <v>463</v>
      </c>
      <c r="O15" s="53">
        <v>1.6</v>
      </c>
      <c r="P15" s="53">
        <v>1.6</v>
      </c>
      <c r="Q15" s="52">
        <f t="shared" si="0"/>
        <v>740.80000000000007</v>
      </c>
      <c r="R15" s="53">
        <v>0.32</v>
      </c>
      <c r="S15" s="53">
        <v>0.32</v>
      </c>
      <c r="T15" s="54">
        <f t="shared" si="3"/>
        <v>148.16</v>
      </c>
      <c r="U15" s="53">
        <v>28.85</v>
      </c>
      <c r="V15" s="55">
        <f t="shared" si="1"/>
        <v>13357.55</v>
      </c>
      <c r="W15" s="55">
        <v>1.99</v>
      </c>
      <c r="X15" s="55">
        <f t="shared" si="4"/>
        <v>921.37</v>
      </c>
      <c r="Y15" s="55">
        <f t="shared" si="5"/>
        <v>14278.92</v>
      </c>
      <c r="Z15" s="56" t="s">
        <v>1685</v>
      </c>
      <c r="AA15" s="56" t="s">
        <v>1686</v>
      </c>
      <c r="AB15" s="56">
        <v>42034</v>
      </c>
      <c r="AC15" s="45">
        <v>30</v>
      </c>
      <c r="AD15" s="45">
        <v>321</v>
      </c>
      <c r="AE15" s="55" t="s">
        <v>1493</v>
      </c>
    </row>
    <row r="16" spans="1:101" x14ac:dyDescent="0.25">
      <c r="B16" s="33">
        <v>442</v>
      </c>
      <c r="C16" s="33" t="s">
        <v>8</v>
      </c>
      <c r="D16" s="49">
        <v>306</v>
      </c>
      <c r="E16" s="50" t="s">
        <v>429</v>
      </c>
      <c r="F16" s="33" t="s">
        <v>1510</v>
      </c>
      <c r="G16" s="33" t="s">
        <v>16</v>
      </c>
      <c r="H16" s="33" t="s">
        <v>17</v>
      </c>
      <c r="I16" s="33" t="s">
        <v>500</v>
      </c>
      <c r="J16" s="33" t="s">
        <v>356</v>
      </c>
      <c r="K16" s="33" t="s">
        <v>680</v>
      </c>
      <c r="L16" s="51">
        <v>500</v>
      </c>
      <c r="M16" s="51">
        <v>500</v>
      </c>
      <c r="N16" s="52">
        <f t="shared" si="2"/>
        <v>1000</v>
      </c>
      <c r="O16" s="53">
        <v>1.6</v>
      </c>
      <c r="P16" s="53">
        <v>1.6</v>
      </c>
      <c r="Q16" s="52">
        <f t="shared" si="0"/>
        <v>1600</v>
      </c>
      <c r="R16" s="53">
        <v>0.32</v>
      </c>
      <c r="S16" s="53">
        <v>0.32</v>
      </c>
      <c r="T16" s="54">
        <f t="shared" si="3"/>
        <v>320</v>
      </c>
      <c r="U16" s="53">
        <v>28.85</v>
      </c>
      <c r="V16" s="55">
        <f t="shared" si="1"/>
        <v>28849.999999999996</v>
      </c>
      <c r="W16" s="55">
        <v>1.99</v>
      </c>
      <c r="X16" s="55">
        <f t="shared" si="4"/>
        <v>1990</v>
      </c>
      <c r="Y16" s="55">
        <f t="shared" si="5"/>
        <v>30839.999999999996</v>
      </c>
      <c r="Z16" s="56" t="s">
        <v>1685</v>
      </c>
      <c r="AA16" s="56" t="s">
        <v>1686</v>
      </c>
      <c r="AB16" s="56">
        <v>42034</v>
      </c>
      <c r="AC16" s="45">
        <v>76</v>
      </c>
      <c r="AD16" s="45">
        <v>780</v>
      </c>
      <c r="AE16" s="55" t="s">
        <v>1493</v>
      </c>
    </row>
    <row r="17" spans="2:31" ht="14.45" x14ac:dyDescent="0.3">
      <c r="B17" s="33">
        <v>442</v>
      </c>
      <c r="C17" s="33" t="s">
        <v>8</v>
      </c>
      <c r="D17" s="49">
        <v>303</v>
      </c>
      <c r="E17" s="50" t="s">
        <v>430</v>
      </c>
      <c r="F17" s="33" t="s">
        <v>1511</v>
      </c>
      <c r="G17" s="33" t="s">
        <v>18</v>
      </c>
      <c r="H17" s="33" t="s">
        <v>19</v>
      </c>
      <c r="I17" s="33" t="s">
        <v>500</v>
      </c>
      <c r="J17" s="33" t="s">
        <v>356</v>
      </c>
      <c r="K17" s="33" t="s">
        <v>680</v>
      </c>
      <c r="L17" s="51">
        <v>1000</v>
      </c>
      <c r="M17" s="51">
        <v>1150</v>
      </c>
      <c r="N17" s="52">
        <f t="shared" si="2"/>
        <v>2150</v>
      </c>
      <c r="O17" s="53">
        <v>1.6</v>
      </c>
      <c r="P17" s="53">
        <v>1.6</v>
      </c>
      <c r="Q17" s="52">
        <f t="shared" si="0"/>
        <v>3440</v>
      </c>
      <c r="R17" s="53">
        <v>0.32</v>
      </c>
      <c r="S17" s="53">
        <v>0.32</v>
      </c>
      <c r="T17" s="54">
        <f t="shared" si="3"/>
        <v>688</v>
      </c>
      <c r="U17" s="53">
        <v>28.85</v>
      </c>
      <c r="V17" s="55">
        <f t="shared" si="1"/>
        <v>62027.499999999993</v>
      </c>
      <c r="W17" s="55">
        <v>1.99</v>
      </c>
      <c r="X17" s="55">
        <f t="shared" si="4"/>
        <v>4278.5</v>
      </c>
      <c r="Y17" s="55">
        <f t="shared" si="5"/>
        <v>66306</v>
      </c>
      <c r="Z17" s="56" t="s">
        <v>1685</v>
      </c>
      <c r="AA17" s="56" t="s">
        <v>1686</v>
      </c>
      <c r="AB17" s="56">
        <v>42034</v>
      </c>
      <c r="AC17" s="45">
        <v>179</v>
      </c>
      <c r="AD17" s="45">
        <v>1888</v>
      </c>
      <c r="AE17" s="55" t="s">
        <v>1493</v>
      </c>
    </row>
    <row r="18" spans="2:31" ht="14.45" x14ac:dyDescent="0.3">
      <c r="B18" s="33">
        <v>442</v>
      </c>
      <c r="C18" s="33" t="s">
        <v>8</v>
      </c>
      <c r="D18" s="49">
        <v>302</v>
      </c>
      <c r="E18" s="50" t="s">
        <v>431</v>
      </c>
      <c r="F18" s="33" t="s">
        <v>1512</v>
      </c>
      <c r="G18" s="33" t="s">
        <v>21</v>
      </c>
      <c r="H18" s="33" t="s">
        <v>22</v>
      </c>
      <c r="I18" s="33" t="s">
        <v>500</v>
      </c>
      <c r="J18" s="33" t="s">
        <v>356</v>
      </c>
      <c r="K18" s="33" t="s">
        <v>677</v>
      </c>
      <c r="L18" s="51">
        <v>1458</v>
      </c>
      <c r="M18" s="51">
        <v>1867</v>
      </c>
      <c r="N18" s="52">
        <f t="shared" si="2"/>
        <v>3325</v>
      </c>
      <c r="O18" s="53">
        <v>1.6</v>
      </c>
      <c r="P18" s="53">
        <v>1.6</v>
      </c>
      <c r="Q18" s="52">
        <f t="shared" si="0"/>
        <v>5320</v>
      </c>
      <c r="R18" s="53">
        <v>0.32</v>
      </c>
      <c r="S18" s="53">
        <v>0.32</v>
      </c>
      <c r="T18" s="54">
        <f t="shared" si="3"/>
        <v>1064</v>
      </c>
      <c r="U18" s="53">
        <v>28.85</v>
      </c>
      <c r="V18" s="55">
        <f t="shared" si="1"/>
        <v>95926.25</v>
      </c>
      <c r="W18" s="55">
        <v>1.99</v>
      </c>
      <c r="X18" s="55">
        <f t="shared" si="4"/>
        <v>6616.75</v>
      </c>
      <c r="Y18" s="55">
        <f t="shared" si="5"/>
        <v>102543</v>
      </c>
      <c r="Z18" s="56" t="s">
        <v>1685</v>
      </c>
      <c r="AA18" s="56" t="s">
        <v>1686</v>
      </c>
      <c r="AB18" s="56">
        <v>42034</v>
      </c>
      <c r="AC18" s="45">
        <v>231</v>
      </c>
      <c r="AD18" s="45">
        <v>2306</v>
      </c>
      <c r="AE18" s="55" t="s">
        <v>1493</v>
      </c>
    </row>
    <row r="19" spans="2:31" x14ac:dyDescent="0.25">
      <c r="B19" s="33">
        <v>442</v>
      </c>
      <c r="C19" s="33" t="s">
        <v>8</v>
      </c>
      <c r="D19" s="49">
        <v>304</v>
      </c>
      <c r="E19" s="50" t="s">
        <v>432</v>
      </c>
      <c r="F19" s="33" t="s">
        <v>1513</v>
      </c>
      <c r="G19" s="33" t="s">
        <v>24</v>
      </c>
      <c r="H19" s="33" t="s">
        <v>25</v>
      </c>
      <c r="I19" s="33" t="s">
        <v>500</v>
      </c>
      <c r="J19" s="33" t="s">
        <v>356</v>
      </c>
      <c r="K19" s="33" t="s">
        <v>677</v>
      </c>
      <c r="L19" s="51">
        <v>481</v>
      </c>
      <c r="M19" s="51">
        <v>549</v>
      </c>
      <c r="N19" s="52">
        <f t="shared" si="2"/>
        <v>1030</v>
      </c>
      <c r="O19" s="53">
        <v>1.6</v>
      </c>
      <c r="P19" s="53">
        <v>1.6</v>
      </c>
      <c r="Q19" s="52">
        <f t="shared" si="0"/>
        <v>1648</v>
      </c>
      <c r="R19" s="53">
        <v>0.32</v>
      </c>
      <c r="S19" s="53">
        <v>0.32</v>
      </c>
      <c r="T19" s="54">
        <f t="shared" si="3"/>
        <v>329.6</v>
      </c>
      <c r="U19" s="53">
        <v>28.85</v>
      </c>
      <c r="V19" s="55">
        <f t="shared" si="1"/>
        <v>29715.499999999996</v>
      </c>
      <c r="W19" s="55">
        <v>1.99</v>
      </c>
      <c r="X19" s="55">
        <f t="shared" si="4"/>
        <v>2049.6999999999998</v>
      </c>
      <c r="Y19" s="55">
        <f t="shared" si="5"/>
        <v>31765.199999999997</v>
      </c>
      <c r="Z19" s="56" t="s">
        <v>1685</v>
      </c>
      <c r="AA19" s="56" t="s">
        <v>1686</v>
      </c>
      <c r="AB19" s="56">
        <v>42034</v>
      </c>
      <c r="AC19" s="45">
        <v>65</v>
      </c>
      <c r="AD19" s="45">
        <v>715</v>
      </c>
      <c r="AE19" s="55" t="s">
        <v>1493</v>
      </c>
    </row>
    <row r="20" spans="2:31" ht="14.45" x14ac:dyDescent="0.3">
      <c r="B20" s="33">
        <v>442</v>
      </c>
      <c r="C20" s="33" t="s">
        <v>8</v>
      </c>
      <c r="D20" s="49">
        <v>305</v>
      </c>
      <c r="E20" s="50" t="s">
        <v>433</v>
      </c>
      <c r="F20" s="33" t="s">
        <v>1514</v>
      </c>
      <c r="G20" s="33" t="s">
        <v>26</v>
      </c>
      <c r="H20" s="33" t="s">
        <v>27</v>
      </c>
      <c r="I20" s="33" t="s">
        <v>500</v>
      </c>
      <c r="J20" s="33" t="s">
        <v>356</v>
      </c>
      <c r="K20" s="33" t="s">
        <v>680</v>
      </c>
      <c r="L20" s="51">
        <v>301</v>
      </c>
      <c r="M20" s="51">
        <v>298</v>
      </c>
      <c r="N20" s="52">
        <f t="shared" si="2"/>
        <v>599</v>
      </c>
      <c r="O20" s="53">
        <v>1.6</v>
      </c>
      <c r="P20" s="53">
        <v>1.6</v>
      </c>
      <c r="Q20" s="52">
        <f t="shared" si="0"/>
        <v>958.40000000000009</v>
      </c>
      <c r="R20" s="53">
        <v>0.32</v>
      </c>
      <c r="S20" s="53">
        <v>0.32</v>
      </c>
      <c r="T20" s="54">
        <f t="shared" si="3"/>
        <v>191.68</v>
      </c>
      <c r="U20" s="53">
        <v>28.85</v>
      </c>
      <c r="V20" s="55">
        <f t="shared" si="1"/>
        <v>17281.149999999998</v>
      </c>
      <c r="W20" s="55">
        <v>1.99</v>
      </c>
      <c r="X20" s="55">
        <f t="shared" si="4"/>
        <v>1192.01</v>
      </c>
      <c r="Y20" s="55">
        <f t="shared" si="5"/>
        <v>18473.159999999996</v>
      </c>
      <c r="Z20" s="56" t="s">
        <v>1685</v>
      </c>
      <c r="AA20" s="56" t="s">
        <v>1686</v>
      </c>
      <c r="AB20" s="56">
        <v>42034</v>
      </c>
      <c r="AC20" s="45">
        <v>53</v>
      </c>
      <c r="AD20" s="45">
        <v>492</v>
      </c>
      <c r="AE20" s="55" t="s">
        <v>1493</v>
      </c>
    </row>
    <row r="21" spans="2:31" ht="14.45" x14ac:dyDescent="0.3">
      <c r="B21" s="33">
        <v>443</v>
      </c>
      <c r="C21" s="33" t="s">
        <v>28</v>
      </c>
      <c r="D21" s="49">
        <v>317</v>
      </c>
      <c r="E21" s="50" t="s">
        <v>599</v>
      </c>
      <c r="F21" s="33" t="s">
        <v>1515</v>
      </c>
      <c r="G21" s="33" t="s">
        <v>1645</v>
      </c>
      <c r="H21" s="33" t="s">
        <v>1646</v>
      </c>
      <c r="I21" s="33" t="s">
        <v>500</v>
      </c>
      <c r="J21" s="33" t="s">
        <v>356</v>
      </c>
      <c r="K21" s="33" t="s">
        <v>677</v>
      </c>
      <c r="L21" s="51">
        <v>10</v>
      </c>
      <c r="M21" s="51">
        <v>10</v>
      </c>
      <c r="N21" s="52">
        <f t="shared" si="2"/>
        <v>20</v>
      </c>
      <c r="O21" s="53">
        <v>1.6</v>
      </c>
      <c r="P21" s="53">
        <v>1.6</v>
      </c>
      <c r="Q21" s="52">
        <f t="shared" si="0"/>
        <v>32</v>
      </c>
      <c r="R21" s="53">
        <v>0.32</v>
      </c>
      <c r="S21" s="53">
        <v>0.32</v>
      </c>
      <c r="T21" s="54">
        <f t="shared" si="3"/>
        <v>6.4</v>
      </c>
      <c r="U21" s="53">
        <v>28.85</v>
      </c>
      <c r="V21" s="55">
        <f t="shared" si="1"/>
        <v>577</v>
      </c>
      <c r="W21" s="55">
        <v>1.99</v>
      </c>
      <c r="X21" s="55">
        <f t="shared" si="4"/>
        <v>39.799999999999997</v>
      </c>
      <c r="Y21" s="55">
        <f t="shared" si="5"/>
        <v>616.79999999999995</v>
      </c>
      <c r="Z21" s="56" t="s">
        <v>1685</v>
      </c>
      <c r="AA21" s="56" t="s">
        <v>1686</v>
      </c>
      <c r="AB21" s="56">
        <v>42034</v>
      </c>
      <c r="AC21" s="45"/>
      <c r="AD21" s="45">
        <v>0</v>
      </c>
      <c r="AE21" s="55" t="s">
        <v>1493</v>
      </c>
    </row>
    <row r="22" spans="2:31" x14ac:dyDescent="0.25">
      <c r="B22" s="33">
        <v>443</v>
      </c>
      <c r="C22" s="33" t="s">
        <v>28</v>
      </c>
      <c r="D22" s="49">
        <v>302</v>
      </c>
      <c r="E22" s="50" t="s">
        <v>434</v>
      </c>
      <c r="F22" s="33" t="s">
        <v>1516</v>
      </c>
      <c r="G22" s="33" t="s">
        <v>31</v>
      </c>
      <c r="H22" s="33" t="s">
        <v>32</v>
      </c>
      <c r="I22" s="33" t="s">
        <v>500</v>
      </c>
      <c r="J22" s="33" t="s">
        <v>356</v>
      </c>
      <c r="K22" s="33" t="s">
        <v>680</v>
      </c>
      <c r="L22" s="51">
        <v>150</v>
      </c>
      <c r="M22" s="51">
        <v>200</v>
      </c>
      <c r="N22" s="52">
        <f t="shared" si="2"/>
        <v>350</v>
      </c>
      <c r="O22" s="53">
        <v>1.6</v>
      </c>
      <c r="P22" s="53">
        <v>1.6</v>
      </c>
      <c r="Q22" s="52">
        <f t="shared" si="0"/>
        <v>560</v>
      </c>
      <c r="R22" s="53">
        <v>0.32</v>
      </c>
      <c r="S22" s="53">
        <v>0.32</v>
      </c>
      <c r="T22" s="54">
        <f t="shared" si="3"/>
        <v>112</v>
      </c>
      <c r="U22" s="53">
        <v>28.85</v>
      </c>
      <c r="V22" s="55">
        <f t="shared" si="1"/>
        <v>10097.5</v>
      </c>
      <c r="W22" s="55">
        <v>1.99</v>
      </c>
      <c r="X22" s="55">
        <f t="shared" si="4"/>
        <v>696.5</v>
      </c>
      <c r="Y22" s="55">
        <f t="shared" si="5"/>
        <v>10794</v>
      </c>
      <c r="Z22" s="56" t="s">
        <v>1685</v>
      </c>
      <c r="AA22" s="56" t="s">
        <v>1686</v>
      </c>
      <c r="AB22" s="56">
        <v>42034</v>
      </c>
      <c r="AC22" s="45">
        <v>5</v>
      </c>
      <c r="AD22" s="45">
        <v>32</v>
      </c>
      <c r="AE22" s="55" t="s">
        <v>1493</v>
      </c>
    </row>
    <row r="23" spans="2:31" x14ac:dyDescent="0.25">
      <c r="B23" s="33">
        <v>443</v>
      </c>
      <c r="C23" s="33" t="s">
        <v>28</v>
      </c>
      <c r="D23" s="49">
        <v>300</v>
      </c>
      <c r="E23" s="50" t="s">
        <v>435</v>
      </c>
      <c r="F23" s="33" t="s">
        <v>1517</v>
      </c>
      <c r="G23" s="33" t="s">
        <v>34</v>
      </c>
      <c r="H23" s="33" t="s">
        <v>35</v>
      </c>
      <c r="I23" s="33" t="s">
        <v>500</v>
      </c>
      <c r="J23" s="33" t="s">
        <v>356</v>
      </c>
      <c r="K23" s="33" t="s">
        <v>677</v>
      </c>
      <c r="L23" s="51">
        <v>20</v>
      </c>
      <c r="M23" s="51">
        <v>20</v>
      </c>
      <c r="N23" s="52">
        <f t="shared" si="2"/>
        <v>40</v>
      </c>
      <c r="O23" s="53">
        <v>1.6</v>
      </c>
      <c r="P23" s="53">
        <v>1.6</v>
      </c>
      <c r="Q23" s="52">
        <f t="shared" si="0"/>
        <v>64</v>
      </c>
      <c r="R23" s="53">
        <v>0.32</v>
      </c>
      <c r="S23" s="53">
        <v>0.32</v>
      </c>
      <c r="T23" s="54">
        <f t="shared" si="3"/>
        <v>12.8</v>
      </c>
      <c r="U23" s="53">
        <v>28.85</v>
      </c>
      <c r="V23" s="55">
        <f t="shared" si="1"/>
        <v>1154</v>
      </c>
      <c r="W23" s="55">
        <v>1.99</v>
      </c>
      <c r="X23" s="55">
        <f t="shared" si="4"/>
        <v>79.599999999999994</v>
      </c>
      <c r="Y23" s="55">
        <f t="shared" si="5"/>
        <v>1233.5999999999999</v>
      </c>
      <c r="Z23" s="56" t="s">
        <v>1685</v>
      </c>
      <c r="AA23" s="56" t="s">
        <v>1686</v>
      </c>
      <c r="AB23" s="56">
        <v>42034</v>
      </c>
      <c r="AC23" s="45"/>
      <c r="AD23" s="45">
        <v>0</v>
      </c>
      <c r="AE23" s="55" t="s">
        <v>1493</v>
      </c>
    </row>
    <row r="24" spans="2:31" ht="14.45" x14ac:dyDescent="0.3">
      <c r="B24" s="33">
        <v>443</v>
      </c>
      <c r="C24" s="33" t="s">
        <v>28</v>
      </c>
      <c r="D24" s="49">
        <v>300</v>
      </c>
      <c r="E24" s="50" t="s">
        <v>435</v>
      </c>
      <c r="F24" s="33" t="s">
        <v>1518</v>
      </c>
      <c r="G24" s="33" t="s">
        <v>37</v>
      </c>
      <c r="H24" s="33" t="s">
        <v>38</v>
      </c>
      <c r="I24" s="33" t="s">
        <v>500</v>
      </c>
      <c r="J24" s="33" t="s">
        <v>356</v>
      </c>
      <c r="K24" s="33" t="s">
        <v>677</v>
      </c>
      <c r="L24" s="51">
        <v>200</v>
      </c>
      <c r="M24" s="51">
        <v>250</v>
      </c>
      <c r="N24" s="52">
        <f t="shared" si="2"/>
        <v>450</v>
      </c>
      <c r="O24" s="53">
        <v>1.6</v>
      </c>
      <c r="P24" s="53">
        <v>1.6</v>
      </c>
      <c r="Q24" s="52">
        <f t="shared" si="0"/>
        <v>720</v>
      </c>
      <c r="R24" s="53">
        <v>0.32</v>
      </c>
      <c r="S24" s="53">
        <v>0.32</v>
      </c>
      <c r="T24" s="54">
        <f t="shared" si="3"/>
        <v>144</v>
      </c>
      <c r="U24" s="53">
        <v>28.85</v>
      </c>
      <c r="V24" s="55">
        <f t="shared" si="1"/>
        <v>12982.499999999998</v>
      </c>
      <c r="W24" s="55">
        <v>1.99</v>
      </c>
      <c r="X24" s="55">
        <f t="shared" si="4"/>
        <v>895.5</v>
      </c>
      <c r="Y24" s="55">
        <f t="shared" si="5"/>
        <v>13877.999999999998</v>
      </c>
      <c r="Z24" s="56" t="s">
        <v>1685</v>
      </c>
      <c r="AA24" s="56" t="s">
        <v>1686</v>
      </c>
      <c r="AB24" s="56">
        <v>42034</v>
      </c>
      <c r="AC24" s="45">
        <v>14</v>
      </c>
      <c r="AD24" s="45">
        <v>218</v>
      </c>
      <c r="AE24" s="55" t="s">
        <v>1493</v>
      </c>
    </row>
    <row r="25" spans="2:31" ht="14.45" x14ac:dyDescent="0.3">
      <c r="B25" s="33">
        <v>444</v>
      </c>
      <c r="C25" s="33" t="s">
        <v>39</v>
      </c>
      <c r="D25" s="49">
        <v>301</v>
      </c>
      <c r="E25" s="50" t="s">
        <v>436</v>
      </c>
      <c r="F25" s="33" t="s">
        <v>1519</v>
      </c>
      <c r="G25" s="33" t="s">
        <v>40</v>
      </c>
      <c r="H25" s="33" t="s">
        <v>41</v>
      </c>
      <c r="I25" s="33" t="s">
        <v>501</v>
      </c>
      <c r="J25" s="33" t="s">
        <v>356</v>
      </c>
      <c r="K25" s="33" t="s">
        <v>680</v>
      </c>
      <c r="L25" s="51">
        <v>550</v>
      </c>
      <c r="M25" s="51">
        <v>500</v>
      </c>
      <c r="N25" s="52">
        <f t="shared" si="2"/>
        <v>1050</v>
      </c>
      <c r="O25" s="53">
        <v>1.6</v>
      </c>
      <c r="P25" s="53">
        <v>1.6</v>
      </c>
      <c r="Q25" s="52">
        <f t="shared" si="0"/>
        <v>1680</v>
      </c>
      <c r="R25" s="53">
        <v>0.32</v>
      </c>
      <c r="S25" s="53">
        <v>0.32</v>
      </c>
      <c r="T25" s="54">
        <f t="shared" si="3"/>
        <v>336</v>
      </c>
      <c r="U25" s="53">
        <v>28.85</v>
      </c>
      <c r="V25" s="55">
        <f t="shared" si="1"/>
        <v>30292.499999999996</v>
      </c>
      <c r="W25" s="55">
        <v>1.99</v>
      </c>
      <c r="X25" s="55">
        <f t="shared" si="4"/>
        <v>2089.5</v>
      </c>
      <c r="Y25" s="55">
        <f t="shared" si="5"/>
        <v>32381.999999999996</v>
      </c>
      <c r="Z25" s="56" t="s">
        <v>1685</v>
      </c>
      <c r="AA25" s="56" t="s">
        <v>1686</v>
      </c>
      <c r="AB25" s="56">
        <v>42034</v>
      </c>
      <c r="AC25" s="45">
        <v>60</v>
      </c>
      <c r="AD25" s="45">
        <v>806</v>
      </c>
      <c r="AE25" s="55" t="s">
        <v>1493</v>
      </c>
    </row>
    <row r="26" spans="2:31" ht="14.45" x14ac:dyDescent="0.3">
      <c r="B26" s="33">
        <v>444</v>
      </c>
      <c r="C26" s="33" t="s">
        <v>39</v>
      </c>
      <c r="D26" s="49">
        <v>308</v>
      </c>
      <c r="E26" s="50" t="s">
        <v>437</v>
      </c>
      <c r="F26" s="33" t="s">
        <v>1520</v>
      </c>
      <c r="G26" s="33" t="s">
        <v>42</v>
      </c>
      <c r="H26" s="33" t="s">
        <v>43</v>
      </c>
      <c r="I26" s="33" t="s">
        <v>501</v>
      </c>
      <c r="J26" s="33" t="s">
        <v>356</v>
      </c>
      <c r="K26" s="33" t="s">
        <v>680</v>
      </c>
      <c r="L26" s="51">
        <v>1550</v>
      </c>
      <c r="M26" s="51">
        <v>1650</v>
      </c>
      <c r="N26" s="52">
        <f t="shared" si="2"/>
        <v>3200</v>
      </c>
      <c r="O26" s="53">
        <v>1.6</v>
      </c>
      <c r="P26" s="53">
        <v>1.6</v>
      </c>
      <c r="Q26" s="52">
        <f t="shared" si="0"/>
        <v>5120</v>
      </c>
      <c r="R26" s="53">
        <v>0.32</v>
      </c>
      <c r="S26" s="53">
        <v>0.32</v>
      </c>
      <c r="T26" s="54">
        <f t="shared" si="3"/>
        <v>1024</v>
      </c>
      <c r="U26" s="53">
        <v>28.85</v>
      </c>
      <c r="V26" s="55">
        <f t="shared" si="1"/>
        <v>92320</v>
      </c>
      <c r="W26" s="55">
        <v>1.99</v>
      </c>
      <c r="X26" s="55">
        <f t="shared" si="4"/>
        <v>6368</v>
      </c>
      <c r="Y26" s="55">
        <f t="shared" si="5"/>
        <v>98688</v>
      </c>
      <c r="Z26" s="56" t="s">
        <v>1685</v>
      </c>
      <c r="AA26" s="56" t="s">
        <v>1686</v>
      </c>
      <c r="AB26" s="56">
        <v>42034</v>
      </c>
      <c r="AC26" s="45">
        <v>180</v>
      </c>
      <c r="AD26" s="45">
        <v>3005</v>
      </c>
      <c r="AE26" s="55" t="s">
        <v>1493</v>
      </c>
    </row>
    <row r="27" spans="2:31" ht="14.45" x14ac:dyDescent="0.3">
      <c r="B27" s="33">
        <v>444</v>
      </c>
      <c r="C27" s="33" t="s">
        <v>39</v>
      </c>
      <c r="D27" s="49">
        <v>312</v>
      </c>
      <c r="E27" s="50" t="s">
        <v>438</v>
      </c>
      <c r="F27" s="33" t="s">
        <v>1521</v>
      </c>
      <c r="G27" s="33" t="s">
        <v>45</v>
      </c>
      <c r="H27" s="33" t="s">
        <v>46</v>
      </c>
      <c r="I27" s="33" t="s">
        <v>501</v>
      </c>
      <c r="J27" s="33" t="s">
        <v>356</v>
      </c>
      <c r="K27" s="33" t="s">
        <v>680</v>
      </c>
      <c r="L27" s="51">
        <v>200</v>
      </c>
      <c r="M27" s="51">
        <v>200</v>
      </c>
      <c r="N27" s="52">
        <f t="shared" si="2"/>
        <v>400</v>
      </c>
      <c r="O27" s="53">
        <v>1.6</v>
      </c>
      <c r="P27" s="53">
        <v>1.6</v>
      </c>
      <c r="Q27" s="52">
        <f t="shared" si="0"/>
        <v>640</v>
      </c>
      <c r="R27" s="53">
        <v>0.32</v>
      </c>
      <c r="S27" s="53">
        <v>0.32</v>
      </c>
      <c r="T27" s="54">
        <f t="shared" si="3"/>
        <v>128</v>
      </c>
      <c r="U27" s="53">
        <v>28.85</v>
      </c>
      <c r="V27" s="55">
        <f t="shared" si="1"/>
        <v>11540</v>
      </c>
      <c r="W27" s="55">
        <v>1.99</v>
      </c>
      <c r="X27" s="55">
        <f t="shared" si="4"/>
        <v>796</v>
      </c>
      <c r="Y27" s="55">
        <f t="shared" si="5"/>
        <v>12336</v>
      </c>
      <c r="Z27" s="56" t="s">
        <v>1685</v>
      </c>
      <c r="AA27" s="56" t="s">
        <v>1686</v>
      </c>
      <c r="AB27" s="56">
        <v>42034</v>
      </c>
      <c r="AC27" s="45">
        <v>13</v>
      </c>
      <c r="AD27" s="45">
        <v>314</v>
      </c>
      <c r="AE27" s="55" t="s">
        <v>1493</v>
      </c>
    </row>
    <row r="28" spans="2:31" x14ac:dyDescent="0.25">
      <c r="B28" s="33">
        <v>444</v>
      </c>
      <c r="C28" s="33" t="s">
        <v>39</v>
      </c>
      <c r="D28" s="49">
        <v>305</v>
      </c>
      <c r="E28" s="50" t="s">
        <v>439</v>
      </c>
      <c r="F28" s="33" t="s">
        <v>1522</v>
      </c>
      <c r="G28" s="33" t="s">
        <v>47</v>
      </c>
      <c r="H28" s="33" t="s">
        <v>48</v>
      </c>
      <c r="I28" s="33" t="s">
        <v>501</v>
      </c>
      <c r="J28" s="33" t="s">
        <v>356</v>
      </c>
      <c r="K28" s="33" t="s">
        <v>680</v>
      </c>
      <c r="L28" s="51">
        <v>1400</v>
      </c>
      <c r="M28" s="51">
        <v>1500</v>
      </c>
      <c r="N28" s="52">
        <f t="shared" si="2"/>
        <v>2900</v>
      </c>
      <c r="O28" s="53">
        <v>1.6</v>
      </c>
      <c r="P28" s="53">
        <v>1.6</v>
      </c>
      <c r="Q28" s="52">
        <f t="shared" si="0"/>
        <v>4640</v>
      </c>
      <c r="R28" s="53">
        <v>0.32</v>
      </c>
      <c r="S28" s="53">
        <v>0.32</v>
      </c>
      <c r="T28" s="54">
        <f t="shared" si="3"/>
        <v>928</v>
      </c>
      <c r="U28" s="53">
        <v>28.85</v>
      </c>
      <c r="V28" s="55">
        <f t="shared" si="1"/>
        <v>83665</v>
      </c>
      <c r="W28" s="55">
        <v>1.99</v>
      </c>
      <c r="X28" s="55">
        <f t="shared" si="4"/>
        <v>5771</v>
      </c>
      <c r="Y28" s="55">
        <f t="shared" si="5"/>
        <v>89436</v>
      </c>
      <c r="Z28" s="56" t="s">
        <v>1685</v>
      </c>
      <c r="AA28" s="56" t="s">
        <v>1686</v>
      </c>
      <c r="AB28" s="56">
        <v>42034</v>
      </c>
      <c r="AC28" s="45">
        <v>219</v>
      </c>
      <c r="AD28" s="45">
        <v>2586</v>
      </c>
      <c r="AE28" s="55" t="s">
        <v>1493</v>
      </c>
    </row>
    <row r="29" spans="2:31" ht="14.45" x14ac:dyDescent="0.3">
      <c r="B29" s="33">
        <v>444</v>
      </c>
      <c r="C29" s="33" t="s">
        <v>39</v>
      </c>
      <c r="D29" s="49">
        <v>307</v>
      </c>
      <c r="E29" s="50" t="s">
        <v>440</v>
      </c>
      <c r="F29" s="33" t="s">
        <v>1523</v>
      </c>
      <c r="G29" s="33" t="s">
        <v>50</v>
      </c>
      <c r="H29" s="33" t="s">
        <v>51</v>
      </c>
      <c r="I29" s="33" t="s">
        <v>501</v>
      </c>
      <c r="J29" s="33" t="s">
        <v>356</v>
      </c>
      <c r="K29" s="33" t="s">
        <v>680</v>
      </c>
      <c r="L29" s="51">
        <v>1400</v>
      </c>
      <c r="M29" s="51">
        <v>1500</v>
      </c>
      <c r="N29" s="52">
        <f t="shared" si="2"/>
        <v>2900</v>
      </c>
      <c r="O29" s="53">
        <v>1.6</v>
      </c>
      <c r="P29" s="53">
        <v>1.6</v>
      </c>
      <c r="Q29" s="52">
        <f t="shared" si="0"/>
        <v>4640</v>
      </c>
      <c r="R29" s="53">
        <v>0.32</v>
      </c>
      <c r="S29" s="53">
        <v>0.32</v>
      </c>
      <c r="T29" s="54">
        <f t="shared" si="3"/>
        <v>928</v>
      </c>
      <c r="U29" s="53">
        <v>28.85</v>
      </c>
      <c r="V29" s="55">
        <f t="shared" si="1"/>
        <v>83665</v>
      </c>
      <c r="W29" s="55">
        <v>1.99</v>
      </c>
      <c r="X29" s="55">
        <f t="shared" si="4"/>
        <v>5771</v>
      </c>
      <c r="Y29" s="55">
        <f t="shared" si="5"/>
        <v>89436</v>
      </c>
      <c r="Z29" s="56" t="s">
        <v>1685</v>
      </c>
      <c r="AA29" s="56" t="s">
        <v>1686</v>
      </c>
      <c r="AB29" s="56">
        <v>42034</v>
      </c>
      <c r="AC29" s="45">
        <v>173</v>
      </c>
      <c r="AD29" s="45">
        <v>2709</v>
      </c>
      <c r="AE29" s="55" t="s">
        <v>1493</v>
      </c>
    </row>
    <row r="30" spans="2:31" ht="14.45" x14ac:dyDescent="0.3">
      <c r="B30" s="33">
        <v>444</v>
      </c>
      <c r="C30" s="33" t="s">
        <v>39</v>
      </c>
      <c r="D30" s="49">
        <v>302</v>
      </c>
      <c r="E30" s="50" t="s">
        <v>441</v>
      </c>
      <c r="F30" s="33" t="s">
        <v>1524</v>
      </c>
      <c r="G30" s="33" t="s">
        <v>52</v>
      </c>
      <c r="H30" s="33" t="s">
        <v>53</v>
      </c>
      <c r="I30" s="33" t="s">
        <v>501</v>
      </c>
      <c r="J30" s="33" t="s">
        <v>356</v>
      </c>
      <c r="K30" s="33" t="s">
        <v>680</v>
      </c>
      <c r="L30" s="51">
        <v>731</v>
      </c>
      <c r="M30" s="51">
        <v>637</v>
      </c>
      <c r="N30" s="52">
        <f t="shared" si="2"/>
        <v>1368</v>
      </c>
      <c r="O30" s="53">
        <v>1.6</v>
      </c>
      <c r="P30" s="53">
        <v>1.6</v>
      </c>
      <c r="Q30" s="52">
        <f t="shared" si="0"/>
        <v>2188.8000000000002</v>
      </c>
      <c r="R30" s="53">
        <v>0.32</v>
      </c>
      <c r="S30" s="53">
        <v>0.32</v>
      </c>
      <c r="T30" s="54">
        <f t="shared" si="3"/>
        <v>437.76</v>
      </c>
      <c r="U30" s="53">
        <v>28.85</v>
      </c>
      <c r="V30" s="55">
        <f t="shared" si="1"/>
        <v>39466.799999999996</v>
      </c>
      <c r="W30" s="55">
        <v>1.99</v>
      </c>
      <c r="X30" s="55">
        <f t="shared" si="4"/>
        <v>2722.32</v>
      </c>
      <c r="Y30" s="55">
        <f t="shared" si="5"/>
        <v>42189.119999999995</v>
      </c>
      <c r="Z30" s="56" t="s">
        <v>1685</v>
      </c>
      <c r="AA30" s="56" t="s">
        <v>1686</v>
      </c>
      <c r="AB30" s="56">
        <v>42034</v>
      </c>
      <c r="AC30" s="45">
        <v>113</v>
      </c>
      <c r="AD30" s="45">
        <v>1121</v>
      </c>
      <c r="AE30" s="55" t="s">
        <v>1493</v>
      </c>
    </row>
    <row r="31" spans="2:31" x14ac:dyDescent="0.25">
      <c r="B31" s="33">
        <v>444</v>
      </c>
      <c r="C31" s="33" t="s">
        <v>39</v>
      </c>
      <c r="D31" s="49">
        <v>303</v>
      </c>
      <c r="E31" s="50" t="s">
        <v>442</v>
      </c>
      <c r="F31" s="33" t="s">
        <v>1525</v>
      </c>
      <c r="G31" s="33" t="s">
        <v>54</v>
      </c>
      <c r="H31" s="33" t="s">
        <v>259</v>
      </c>
      <c r="I31" s="33" t="s">
        <v>501</v>
      </c>
      <c r="J31" s="33" t="s">
        <v>356</v>
      </c>
      <c r="K31" s="33" t="s">
        <v>680</v>
      </c>
      <c r="L31" s="51">
        <v>240</v>
      </c>
      <c r="M31" s="51">
        <v>273</v>
      </c>
      <c r="N31" s="52">
        <f t="shared" si="2"/>
        <v>513</v>
      </c>
      <c r="O31" s="53">
        <v>1.6</v>
      </c>
      <c r="P31" s="53">
        <v>1.6</v>
      </c>
      <c r="Q31" s="52">
        <f t="shared" si="0"/>
        <v>820.80000000000007</v>
      </c>
      <c r="R31" s="53">
        <v>0.32</v>
      </c>
      <c r="S31" s="53">
        <v>0.32</v>
      </c>
      <c r="T31" s="54">
        <f t="shared" si="3"/>
        <v>164.16</v>
      </c>
      <c r="U31" s="53">
        <v>28.85</v>
      </c>
      <c r="V31" s="55">
        <f t="shared" si="1"/>
        <v>14800.05</v>
      </c>
      <c r="W31" s="55">
        <v>1.99</v>
      </c>
      <c r="X31" s="55">
        <f t="shared" si="4"/>
        <v>1020.87</v>
      </c>
      <c r="Y31" s="55">
        <f t="shared" si="5"/>
        <v>15820.92</v>
      </c>
      <c r="Z31" s="56" t="s">
        <v>1685</v>
      </c>
      <c r="AA31" s="56" t="s">
        <v>1686</v>
      </c>
      <c r="AB31" s="56">
        <v>42034</v>
      </c>
      <c r="AC31" s="45">
        <v>74</v>
      </c>
      <c r="AD31" s="45">
        <v>423</v>
      </c>
      <c r="AE31" s="55" t="s">
        <v>1493</v>
      </c>
    </row>
    <row r="32" spans="2:31" x14ac:dyDescent="0.25">
      <c r="B32" s="33">
        <v>444</v>
      </c>
      <c r="C32" s="33" t="s">
        <v>39</v>
      </c>
      <c r="D32" s="49">
        <v>304</v>
      </c>
      <c r="E32" s="50" t="s">
        <v>443</v>
      </c>
      <c r="F32" s="33" t="s">
        <v>1526</v>
      </c>
      <c r="G32" s="33" t="s">
        <v>56</v>
      </c>
      <c r="H32" s="33" t="s">
        <v>261</v>
      </c>
      <c r="I32" s="33" t="s">
        <v>501</v>
      </c>
      <c r="J32" s="33" t="s">
        <v>356</v>
      </c>
      <c r="K32" s="33" t="s">
        <v>680</v>
      </c>
      <c r="L32" s="51">
        <v>248</v>
      </c>
      <c r="M32" s="51">
        <v>210</v>
      </c>
      <c r="N32" s="52">
        <f t="shared" si="2"/>
        <v>458</v>
      </c>
      <c r="O32" s="53">
        <v>1.6</v>
      </c>
      <c r="P32" s="53">
        <v>1.6</v>
      </c>
      <c r="Q32" s="52">
        <f t="shared" si="0"/>
        <v>732.80000000000007</v>
      </c>
      <c r="R32" s="53">
        <v>0.32</v>
      </c>
      <c r="S32" s="53">
        <v>0.32</v>
      </c>
      <c r="T32" s="54">
        <f t="shared" si="3"/>
        <v>146.56</v>
      </c>
      <c r="U32" s="53">
        <v>28.85</v>
      </c>
      <c r="V32" s="55">
        <f t="shared" si="1"/>
        <v>13213.3</v>
      </c>
      <c r="W32" s="55">
        <v>1.99</v>
      </c>
      <c r="X32" s="55">
        <f t="shared" si="4"/>
        <v>911.42</v>
      </c>
      <c r="Y32" s="55">
        <f t="shared" si="5"/>
        <v>14124.72</v>
      </c>
      <c r="Z32" s="56" t="s">
        <v>1685</v>
      </c>
      <c r="AA32" s="56" t="s">
        <v>1686</v>
      </c>
      <c r="AB32" s="56">
        <v>42034</v>
      </c>
      <c r="AC32" s="45">
        <v>41</v>
      </c>
      <c r="AD32" s="45">
        <v>375</v>
      </c>
      <c r="AE32" s="55" t="s">
        <v>1493</v>
      </c>
    </row>
    <row r="33" spans="2:31" x14ac:dyDescent="0.25">
      <c r="B33" s="33">
        <v>444</v>
      </c>
      <c r="C33" s="33" t="s">
        <v>39</v>
      </c>
      <c r="D33" s="49">
        <v>309</v>
      </c>
      <c r="E33" s="50" t="s">
        <v>444</v>
      </c>
      <c r="F33" s="33" t="s">
        <v>1527</v>
      </c>
      <c r="G33" s="33" t="s">
        <v>58</v>
      </c>
      <c r="H33" s="33" t="s">
        <v>263</v>
      </c>
      <c r="I33" s="33" t="s">
        <v>501</v>
      </c>
      <c r="J33" s="33" t="s">
        <v>356</v>
      </c>
      <c r="K33" s="33" t="s">
        <v>680</v>
      </c>
      <c r="L33" s="51">
        <v>249</v>
      </c>
      <c r="M33" s="51">
        <v>225</v>
      </c>
      <c r="N33" s="52">
        <f t="shared" si="2"/>
        <v>474</v>
      </c>
      <c r="O33" s="53">
        <v>1.6</v>
      </c>
      <c r="P33" s="53">
        <v>1.6</v>
      </c>
      <c r="Q33" s="52">
        <f t="shared" si="0"/>
        <v>758.40000000000009</v>
      </c>
      <c r="R33" s="53">
        <v>0.32</v>
      </c>
      <c r="S33" s="53">
        <v>0.32</v>
      </c>
      <c r="T33" s="54">
        <f t="shared" si="3"/>
        <v>151.68</v>
      </c>
      <c r="U33" s="53">
        <v>28.85</v>
      </c>
      <c r="V33" s="55">
        <f t="shared" si="1"/>
        <v>13674.9</v>
      </c>
      <c r="W33" s="55">
        <v>1.99</v>
      </c>
      <c r="X33" s="55">
        <f t="shared" si="4"/>
        <v>943.26</v>
      </c>
      <c r="Y33" s="55">
        <f t="shared" si="5"/>
        <v>14618.16</v>
      </c>
      <c r="Z33" s="56" t="s">
        <v>1685</v>
      </c>
      <c r="AA33" s="56" t="s">
        <v>1686</v>
      </c>
      <c r="AB33" s="56">
        <v>42034</v>
      </c>
      <c r="AC33" s="45">
        <v>73</v>
      </c>
      <c r="AD33" s="45">
        <v>389</v>
      </c>
      <c r="AE33" s="55" t="s">
        <v>1493</v>
      </c>
    </row>
    <row r="34" spans="2:31" ht="14.45" x14ac:dyDescent="0.3">
      <c r="B34" s="33">
        <v>444</v>
      </c>
      <c r="C34" s="33" t="s">
        <v>39</v>
      </c>
      <c r="D34" s="49">
        <v>310</v>
      </c>
      <c r="E34" s="50" t="s">
        <v>445</v>
      </c>
      <c r="F34" s="33" t="s">
        <v>1528</v>
      </c>
      <c r="G34" s="33" t="s">
        <v>59</v>
      </c>
      <c r="H34" s="33" t="s">
        <v>60</v>
      </c>
      <c r="I34" s="33" t="s">
        <v>501</v>
      </c>
      <c r="J34" s="33" t="s">
        <v>356</v>
      </c>
      <c r="K34" s="33" t="s">
        <v>680</v>
      </c>
      <c r="L34" s="51">
        <v>150</v>
      </c>
      <c r="M34" s="51">
        <v>150</v>
      </c>
      <c r="N34" s="52">
        <f t="shared" si="2"/>
        <v>300</v>
      </c>
      <c r="O34" s="53">
        <v>1.6</v>
      </c>
      <c r="P34" s="53">
        <v>1.6</v>
      </c>
      <c r="Q34" s="52">
        <f t="shared" si="0"/>
        <v>480</v>
      </c>
      <c r="R34" s="53">
        <v>0.32</v>
      </c>
      <c r="S34" s="53">
        <v>0.32</v>
      </c>
      <c r="T34" s="54">
        <f t="shared" si="3"/>
        <v>96</v>
      </c>
      <c r="U34" s="53">
        <v>28.85</v>
      </c>
      <c r="V34" s="55">
        <f t="shared" si="1"/>
        <v>8655</v>
      </c>
      <c r="W34" s="55">
        <v>1.99</v>
      </c>
      <c r="X34" s="55">
        <f t="shared" si="4"/>
        <v>597</v>
      </c>
      <c r="Y34" s="55">
        <f t="shared" si="5"/>
        <v>9252</v>
      </c>
      <c r="Z34" s="56" t="s">
        <v>1685</v>
      </c>
      <c r="AA34" s="56" t="s">
        <v>1686</v>
      </c>
      <c r="AB34" s="56">
        <v>42034</v>
      </c>
      <c r="AC34" s="45">
        <v>10</v>
      </c>
      <c r="AD34" s="45">
        <v>162</v>
      </c>
      <c r="AE34" s="55" t="s">
        <v>1493</v>
      </c>
    </row>
    <row r="35" spans="2:31" ht="14.45" x14ac:dyDescent="0.3">
      <c r="B35" s="33">
        <v>444</v>
      </c>
      <c r="C35" s="33" t="s">
        <v>39</v>
      </c>
      <c r="D35" s="49">
        <v>311</v>
      </c>
      <c r="E35" s="50" t="s">
        <v>446</v>
      </c>
      <c r="F35" s="33" t="s">
        <v>1529</v>
      </c>
      <c r="G35" s="33" t="s">
        <v>61</v>
      </c>
      <c r="H35" s="33" t="s">
        <v>62</v>
      </c>
      <c r="I35" s="33" t="s">
        <v>501</v>
      </c>
      <c r="J35" s="33" t="s">
        <v>356</v>
      </c>
      <c r="K35" s="33" t="s">
        <v>680</v>
      </c>
      <c r="L35" s="51">
        <v>390</v>
      </c>
      <c r="M35" s="51">
        <v>401</v>
      </c>
      <c r="N35" s="52">
        <f t="shared" si="2"/>
        <v>791</v>
      </c>
      <c r="O35" s="53">
        <v>1.6</v>
      </c>
      <c r="P35" s="53">
        <v>1.6</v>
      </c>
      <c r="Q35" s="52">
        <f t="shared" si="0"/>
        <v>1265.6000000000001</v>
      </c>
      <c r="R35" s="53">
        <v>0.32</v>
      </c>
      <c r="S35" s="53">
        <v>0.32</v>
      </c>
      <c r="T35" s="54">
        <f t="shared" si="3"/>
        <v>253.12</v>
      </c>
      <c r="U35" s="53">
        <v>28.85</v>
      </c>
      <c r="V35" s="55">
        <f t="shared" si="1"/>
        <v>22820.35</v>
      </c>
      <c r="W35" s="55">
        <v>1.99</v>
      </c>
      <c r="X35" s="55">
        <f t="shared" si="4"/>
        <v>1574.09</v>
      </c>
      <c r="Y35" s="55">
        <f t="shared" si="5"/>
        <v>24394.44</v>
      </c>
      <c r="Z35" s="56" t="s">
        <v>1685</v>
      </c>
      <c r="AA35" s="56" t="s">
        <v>1686</v>
      </c>
      <c r="AB35" s="56">
        <v>42034</v>
      </c>
      <c r="AC35" s="45">
        <v>61</v>
      </c>
      <c r="AD35" s="45">
        <v>651</v>
      </c>
      <c r="AE35" s="55" t="s">
        <v>1493</v>
      </c>
    </row>
    <row r="36" spans="2:31" ht="14.45" x14ac:dyDescent="0.3">
      <c r="B36" s="33">
        <v>445</v>
      </c>
      <c r="C36" s="33" t="s">
        <v>63</v>
      </c>
      <c r="D36" s="49">
        <v>304</v>
      </c>
      <c r="E36" s="50" t="s">
        <v>447</v>
      </c>
      <c r="F36" s="33" t="s">
        <v>1530</v>
      </c>
      <c r="G36" s="33" t="s">
        <v>64</v>
      </c>
      <c r="H36" s="33" t="s">
        <v>65</v>
      </c>
      <c r="I36" s="33" t="s">
        <v>502</v>
      </c>
      <c r="J36" s="33" t="s">
        <v>356</v>
      </c>
      <c r="K36" s="33" t="s">
        <v>340</v>
      </c>
      <c r="L36" s="51">
        <v>50</v>
      </c>
      <c r="M36" s="51">
        <v>50</v>
      </c>
      <c r="N36" s="52">
        <f t="shared" si="2"/>
        <v>100</v>
      </c>
      <c r="O36" s="53">
        <v>1.6</v>
      </c>
      <c r="P36" s="53">
        <v>1.6</v>
      </c>
      <c r="Q36" s="52">
        <f t="shared" si="0"/>
        <v>160</v>
      </c>
      <c r="R36" s="53">
        <v>0.32</v>
      </c>
      <c r="S36" s="53">
        <v>0.32</v>
      </c>
      <c r="T36" s="54">
        <f t="shared" si="3"/>
        <v>32</v>
      </c>
      <c r="U36" s="53">
        <v>28.85</v>
      </c>
      <c r="V36" s="55">
        <f t="shared" si="1"/>
        <v>2885</v>
      </c>
      <c r="W36" s="55">
        <v>1.99</v>
      </c>
      <c r="X36" s="55">
        <f t="shared" si="4"/>
        <v>199</v>
      </c>
      <c r="Y36" s="55">
        <f t="shared" si="5"/>
        <v>3084</v>
      </c>
      <c r="Z36" s="56" t="s">
        <v>1685</v>
      </c>
      <c r="AA36" s="56" t="s">
        <v>1686</v>
      </c>
      <c r="AB36" s="56">
        <v>42034</v>
      </c>
      <c r="AC36" s="45">
        <v>7</v>
      </c>
      <c r="AD36" s="45">
        <v>68</v>
      </c>
      <c r="AE36" s="55" t="s">
        <v>1493</v>
      </c>
    </row>
    <row r="37" spans="2:31" ht="14.45" x14ac:dyDescent="0.3">
      <c r="B37" s="33">
        <v>446</v>
      </c>
      <c r="C37" s="33" t="s">
        <v>66</v>
      </c>
      <c r="D37" s="49">
        <v>303</v>
      </c>
      <c r="E37" s="50" t="s">
        <v>448</v>
      </c>
      <c r="F37" s="33" t="s">
        <v>1531</v>
      </c>
      <c r="G37" s="33" t="s">
        <v>67</v>
      </c>
      <c r="H37" s="33" t="s">
        <v>68</v>
      </c>
      <c r="I37" s="33" t="s">
        <v>503</v>
      </c>
      <c r="J37" s="33" t="s">
        <v>356</v>
      </c>
      <c r="K37" s="33" t="s">
        <v>677</v>
      </c>
      <c r="L37" s="51">
        <v>551</v>
      </c>
      <c r="M37" s="51">
        <v>534</v>
      </c>
      <c r="N37" s="52">
        <f t="shared" si="2"/>
        <v>1085</v>
      </c>
      <c r="O37" s="53">
        <v>1.6</v>
      </c>
      <c r="P37" s="53">
        <v>1.6</v>
      </c>
      <c r="Q37" s="52">
        <f t="shared" si="0"/>
        <v>1736</v>
      </c>
      <c r="R37" s="53">
        <v>0.32</v>
      </c>
      <c r="S37" s="53">
        <v>0.32</v>
      </c>
      <c r="T37" s="54">
        <f t="shared" si="3"/>
        <v>347.2</v>
      </c>
      <c r="U37" s="53">
        <v>28.85</v>
      </c>
      <c r="V37" s="55">
        <f t="shared" si="1"/>
        <v>31302.249999999996</v>
      </c>
      <c r="W37" s="55">
        <v>1.99</v>
      </c>
      <c r="X37" s="55">
        <f t="shared" si="4"/>
        <v>2159.15</v>
      </c>
      <c r="Y37" s="55">
        <f t="shared" si="5"/>
        <v>33461.399999999994</v>
      </c>
      <c r="Z37" s="56" t="s">
        <v>1685</v>
      </c>
      <c r="AA37" s="56" t="s">
        <v>1686</v>
      </c>
      <c r="AB37" s="56">
        <v>42034</v>
      </c>
      <c r="AC37" s="45">
        <v>85</v>
      </c>
      <c r="AD37" s="45">
        <v>754</v>
      </c>
      <c r="AE37" s="55" t="s">
        <v>1493</v>
      </c>
    </row>
    <row r="38" spans="2:31" x14ac:dyDescent="0.25">
      <c r="B38" s="33">
        <v>446</v>
      </c>
      <c r="C38" s="33" t="s">
        <v>66</v>
      </c>
      <c r="D38" s="49">
        <v>300</v>
      </c>
      <c r="E38" s="50" t="s">
        <v>449</v>
      </c>
      <c r="F38" s="33" t="s">
        <v>1532</v>
      </c>
      <c r="G38" s="33" t="s">
        <v>69</v>
      </c>
      <c r="H38" s="33" t="s">
        <v>70</v>
      </c>
      <c r="I38" s="33" t="s">
        <v>503</v>
      </c>
      <c r="J38" s="33" t="s">
        <v>356</v>
      </c>
      <c r="K38" s="33" t="s">
        <v>677</v>
      </c>
      <c r="L38" s="51">
        <v>121</v>
      </c>
      <c r="M38" s="51">
        <v>139</v>
      </c>
      <c r="N38" s="52">
        <f t="shared" si="2"/>
        <v>260</v>
      </c>
      <c r="O38" s="53">
        <v>1.6</v>
      </c>
      <c r="P38" s="53">
        <v>1.6</v>
      </c>
      <c r="Q38" s="52">
        <f t="shared" si="0"/>
        <v>416</v>
      </c>
      <c r="R38" s="53">
        <v>0.32</v>
      </c>
      <c r="S38" s="53">
        <v>0.32</v>
      </c>
      <c r="T38" s="54">
        <f t="shared" si="3"/>
        <v>83.2</v>
      </c>
      <c r="U38" s="53">
        <v>28.85</v>
      </c>
      <c r="V38" s="55">
        <f t="shared" si="1"/>
        <v>7500.9999999999991</v>
      </c>
      <c r="W38" s="55">
        <v>1.99</v>
      </c>
      <c r="X38" s="55">
        <f t="shared" si="4"/>
        <v>517.4</v>
      </c>
      <c r="Y38" s="55">
        <f t="shared" si="5"/>
        <v>8018.3999999999987</v>
      </c>
      <c r="Z38" s="56" t="s">
        <v>1685</v>
      </c>
      <c r="AA38" s="56" t="s">
        <v>1686</v>
      </c>
      <c r="AB38" s="56">
        <v>42034</v>
      </c>
      <c r="AC38" s="45">
        <v>43</v>
      </c>
      <c r="AD38" s="45">
        <v>180</v>
      </c>
      <c r="AE38" s="55" t="s">
        <v>1493</v>
      </c>
    </row>
    <row r="39" spans="2:31" x14ac:dyDescent="0.25">
      <c r="B39" s="33">
        <v>446</v>
      </c>
      <c r="C39" s="33" t="s">
        <v>66</v>
      </c>
      <c r="D39" s="49">
        <v>311</v>
      </c>
      <c r="E39" s="50" t="s">
        <v>450</v>
      </c>
      <c r="F39" s="33" t="s">
        <v>1533</v>
      </c>
      <c r="G39" s="33" t="s">
        <v>71</v>
      </c>
      <c r="H39" s="33" t="s">
        <v>72</v>
      </c>
      <c r="I39" s="33" t="s">
        <v>503</v>
      </c>
      <c r="J39" s="33" t="s">
        <v>356</v>
      </c>
      <c r="K39" s="33" t="s">
        <v>677</v>
      </c>
      <c r="L39" s="51">
        <v>119</v>
      </c>
      <c r="M39" s="51">
        <v>171</v>
      </c>
      <c r="N39" s="52">
        <f t="shared" si="2"/>
        <v>290</v>
      </c>
      <c r="O39" s="53">
        <v>1.6</v>
      </c>
      <c r="P39" s="53">
        <v>1.6</v>
      </c>
      <c r="Q39" s="52">
        <f t="shared" si="0"/>
        <v>464</v>
      </c>
      <c r="R39" s="53">
        <v>0.32</v>
      </c>
      <c r="S39" s="53">
        <v>0.32</v>
      </c>
      <c r="T39" s="54">
        <f t="shared" si="3"/>
        <v>92.8</v>
      </c>
      <c r="U39" s="53">
        <v>28.85</v>
      </c>
      <c r="V39" s="55">
        <f t="shared" si="1"/>
        <v>8366.5</v>
      </c>
      <c r="W39" s="55">
        <v>1.99</v>
      </c>
      <c r="X39" s="55">
        <f t="shared" si="4"/>
        <v>577.1</v>
      </c>
      <c r="Y39" s="55">
        <f t="shared" si="5"/>
        <v>8943.6</v>
      </c>
      <c r="Z39" s="56" t="s">
        <v>1685</v>
      </c>
      <c r="AA39" s="56" t="s">
        <v>1686</v>
      </c>
      <c r="AB39" s="56">
        <v>42034</v>
      </c>
      <c r="AC39" s="45">
        <v>14</v>
      </c>
      <c r="AD39" s="45">
        <v>201</v>
      </c>
      <c r="AE39" s="55" t="s">
        <v>1493</v>
      </c>
    </row>
    <row r="40" spans="2:31" x14ac:dyDescent="0.25">
      <c r="B40" s="33">
        <v>446</v>
      </c>
      <c r="C40" s="33" t="s">
        <v>66</v>
      </c>
      <c r="D40" s="49">
        <v>302</v>
      </c>
      <c r="E40" s="50" t="s">
        <v>451</v>
      </c>
      <c r="F40" s="33" t="s">
        <v>1534</v>
      </c>
      <c r="G40" s="33" t="s">
        <v>74</v>
      </c>
      <c r="H40" s="33" t="s">
        <v>75</v>
      </c>
      <c r="I40" s="33" t="s">
        <v>503</v>
      </c>
      <c r="J40" s="33" t="s">
        <v>356</v>
      </c>
      <c r="K40" s="33" t="s">
        <v>677</v>
      </c>
      <c r="L40" s="51">
        <v>366</v>
      </c>
      <c r="M40" s="51">
        <v>448</v>
      </c>
      <c r="N40" s="52">
        <f t="shared" si="2"/>
        <v>814</v>
      </c>
      <c r="O40" s="53">
        <v>1.6</v>
      </c>
      <c r="P40" s="53">
        <v>1.6</v>
      </c>
      <c r="Q40" s="52">
        <f t="shared" si="0"/>
        <v>1302.4000000000001</v>
      </c>
      <c r="R40" s="53">
        <v>0.32</v>
      </c>
      <c r="S40" s="53">
        <v>0.32</v>
      </c>
      <c r="T40" s="54">
        <f t="shared" si="3"/>
        <v>260.48</v>
      </c>
      <c r="U40" s="53">
        <v>28.85</v>
      </c>
      <c r="V40" s="55">
        <f t="shared" si="1"/>
        <v>23483.899999999998</v>
      </c>
      <c r="W40" s="55">
        <v>1.99</v>
      </c>
      <c r="X40" s="55">
        <f t="shared" si="4"/>
        <v>1619.86</v>
      </c>
      <c r="Y40" s="55">
        <f t="shared" si="5"/>
        <v>25103.759999999998</v>
      </c>
      <c r="Z40" s="56" t="s">
        <v>1685</v>
      </c>
      <c r="AA40" s="56" t="s">
        <v>1686</v>
      </c>
      <c r="AB40" s="56">
        <v>42034</v>
      </c>
      <c r="AC40" s="45">
        <v>133</v>
      </c>
      <c r="AD40" s="45">
        <v>565</v>
      </c>
      <c r="AE40" s="55" t="s">
        <v>1493</v>
      </c>
    </row>
    <row r="41" spans="2:31" x14ac:dyDescent="0.25">
      <c r="B41" s="33">
        <v>446</v>
      </c>
      <c r="C41" s="33" t="s">
        <v>66</v>
      </c>
      <c r="D41" s="49">
        <v>302</v>
      </c>
      <c r="E41" s="50" t="s">
        <v>451</v>
      </c>
      <c r="F41" s="33" t="s">
        <v>1535</v>
      </c>
      <c r="G41" s="33" t="s">
        <v>77</v>
      </c>
      <c r="H41" s="33" t="s">
        <v>78</v>
      </c>
      <c r="I41" s="33" t="s">
        <v>503</v>
      </c>
      <c r="J41" s="33" t="s">
        <v>356</v>
      </c>
      <c r="K41" s="33" t="s">
        <v>677</v>
      </c>
      <c r="L41" s="51">
        <v>231</v>
      </c>
      <c r="M41" s="51">
        <v>209</v>
      </c>
      <c r="N41" s="52">
        <f t="shared" si="2"/>
        <v>440</v>
      </c>
      <c r="O41" s="53">
        <v>1.6</v>
      </c>
      <c r="P41" s="53">
        <v>1.6</v>
      </c>
      <c r="Q41" s="52">
        <f t="shared" si="0"/>
        <v>704</v>
      </c>
      <c r="R41" s="53">
        <v>0.32</v>
      </c>
      <c r="S41" s="53">
        <v>0.32</v>
      </c>
      <c r="T41" s="54">
        <f t="shared" si="3"/>
        <v>140.80000000000001</v>
      </c>
      <c r="U41" s="53">
        <v>28.85</v>
      </c>
      <c r="V41" s="55">
        <f t="shared" si="1"/>
        <v>12693.999999999998</v>
      </c>
      <c r="W41" s="55">
        <v>1.99</v>
      </c>
      <c r="X41" s="55">
        <f t="shared" si="4"/>
        <v>875.6</v>
      </c>
      <c r="Y41" s="55">
        <f t="shared" si="5"/>
        <v>13569.599999999999</v>
      </c>
      <c r="Z41" s="56" t="s">
        <v>1685</v>
      </c>
      <c r="AA41" s="56" t="s">
        <v>1686</v>
      </c>
      <c r="AB41" s="56">
        <v>42034</v>
      </c>
      <c r="AC41" s="45">
        <v>21</v>
      </c>
      <c r="AD41" s="45">
        <v>306</v>
      </c>
      <c r="AE41" s="55" t="s">
        <v>1493</v>
      </c>
    </row>
    <row r="42" spans="2:31" x14ac:dyDescent="0.25">
      <c r="B42" s="33">
        <v>446</v>
      </c>
      <c r="C42" s="33" t="s">
        <v>66</v>
      </c>
      <c r="D42" s="49">
        <v>305</v>
      </c>
      <c r="E42" s="50" t="s">
        <v>452</v>
      </c>
      <c r="F42" s="33" t="s">
        <v>1536</v>
      </c>
      <c r="G42" s="33" t="s">
        <v>79</v>
      </c>
      <c r="H42" s="33" t="s">
        <v>80</v>
      </c>
      <c r="I42" s="33" t="s">
        <v>503</v>
      </c>
      <c r="J42" s="33" t="s">
        <v>356</v>
      </c>
      <c r="K42" s="33" t="s">
        <v>677</v>
      </c>
      <c r="L42" s="51">
        <v>1500</v>
      </c>
      <c r="M42" s="51">
        <v>1900</v>
      </c>
      <c r="N42" s="52">
        <f t="shared" si="2"/>
        <v>3400</v>
      </c>
      <c r="O42" s="53">
        <v>1.6</v>
      </c>
      <c r="P42" s="53">
        <v>1.6</v>
      </c>
      <c r="Q42" s="52">
        <f t="shared" si="0"/>
        <v>5440</v>
      </c>
      <c r="R42" s="53">
        <v>0.32</v>
      </c>
      <c r="S42" s="53">
        <v>0.32</v>
      </c>
      <c r="T42" s="54">
        <f t="shared" si="3"/>
        <v>1088</v>
      </c>
      <c r="U42" s="53">
        <v>28.85</v>
      </c>
      <c r="V42" s="55">
        <f t="shared" si="1"/>
        <v>98090</v>
      </c>
      <c r="W42" s="55">
        <v>1.99</v>
      </c>
      <c r="X42" s="55">
        <f t="shared" si="4"/>
        <v>6766</v>
      </c>
      <c r="Y42" s="55">
        <f t="shared" si="5"/>
        <v>104856</v>
      </c>
      <c r="Z42" s="56" t="s">
        <v>1685</v>
      </c>
      <c r="AA42" s="56" t="s">
        <v>1686</v>
      </c>
      <c r="AB42" s="56">
        <v>42034</v>
      </c>
      <c r="AC42" s="45">
        <v>89</v>
      </c>
      <c r="AD42" s="45">
        <v>2411</v>
      </c>
      <c r="AE42" s="55" t="s">
        <v>1493</v>
      </c>
    </row>
    <row r="43" spans="2:31" x14ac:dyDescent="0.25">
      <c r="B43" s="33">
        <v>446</v>
      </c>
      <c r="C43" s="33" t="s">
        <v>66</v>
      </c>
      <c r="D43" s="49">
        <v>300</v>
      </c>
      <c r="E43" s="50" t="s">
        <v>449</v>
      </c>
      <c r="F43" s="33" t="s">
        <v>1537</v>
      </c>
      <c r="G43" s="33" t="s">
        <v>66</v>
      </c>
      <c r="H43" s="33" t="s">
        <v>81</v>
      </c>
      <c r="I43" s="33" t="s">
        <v>503</v>
      </c>
      <c r="J43" s="33" t="s">
        <v>356</v>
      </c>
      <c r="K43" s="33" t="s">
        <v>677</v>
      </c>
      <c r="L43" s="51">
        <v>621</v>
      </c>
      <c r="M43" s="51">
        <v>679</v>
      </c>
      <c r="N43" s="52">
        <f t="shared" si="2"/>
        <v>1300</v>
      </c>
      <c r="O43" s="53">
        <v>1.6</v>
      </c>
      <c r="P43" s="53">
        <v>1.6</v>
      </c>
      <c r="Q43" s="52">
        <f t="shared" ref="Q43:Q74" si="6">$Q$9*N43</f>
        <v>2080</v>
      </c>
      <c r="R43" s="53">
        <v>0.32</v>
      </c>
      <c r="S43" s="53">
        <v>0.32</v>
      </c>
      <c r="T43" s="54">
        <f t="shared" si="3"/>
        <v>416</v>
      </c>
      <c r="U43" s="53">
        <v>28.85</v>
      </c>
      <c r="V43" s="55">
        <f t="shared" ref="V43:V74" si="7">$V$9*N43</f>
        <v>37505</v>
      </c>
      <c r="W43" s="55">
        <v>1.99</v>
      </c>
      <c r="X43" s="55">
        <f t="shared" si="4"/>
        <v>2587</v>
      </c>
      <c r="Y43" s="55">
        <f t="shared" si="5"/>
        <v>40092</v>
      </c>
      <c r="Z43" s="56" t="s">
        <v>1685</v>
      </c>
      <c r="AA43" s="56" t="s">
        <v>1686</v>
      </c>
      <c r="AB43" s="56">
        <v>42034</v>
      </c>
      <c r="AC43" s="45">
        <v>69</v>
      </c>
      <c r="AD43" s="45">
        <v>902</v>
      </c>
      <c r="AE43" s="55" t="s">
        <v>1493</v>
      </c>
    </row>
    <row r="44" spans="2:31" x14ac:dyDescent="0.25">
      <c r="B44" s="33">
        <v>446</v>
      </c>
      <c r="C44" s="33" t="s">
        <v>66</v>
      </c>
      <c r="D44" s="49">
        <v>310</v>
      </c>
      <c r="E44" s="50" t="s">
        <v>453</v>
      </c>
      <c r="F44" s="33" t="s">
        <v>1538</v>
      </c>
      <c r="G44" s="33" t="s">
        <v>82</v>
      </c>
      <c r="H44" s="33" t="s">
        <v>83</v>
      </c>
      <c r="I44" s="33" t="s">
        <v>503</v>
      </c>
      <c r="J44" s="33" t="s">
        <v>356</v>
      </c>
      <c r="K44" s="33" t="s">
        <v>677</v>
      </c>
      <c r="L44" s="51">
        <v>530</v>
      </c>
      <c r="M44" s="51">
        <v>511</v>
      </c>
      <c r="N44" s="52">
        <f t="shared" si="2"/>
        <v>1041</v>
      </c>
      <c r="O44" s="53">
        <v>1.6</v>
      </c>
      <c r="P44" s="53">
        <v>1.6</v>
      </c>
      <c r="Q44" s="52">
        <f t="shared" si="6"/>
        <v>1665.6000000000001</v>
      </c>
      <c r="R44" s="53">
        <v>0.32</v>
      </c>
      <c r="S44" s="53">
        <v>0.32</v>
      </c>
      <c r="T44" s="54">
        <f t="shared" si="3"/>
        <v>333.12</v>
      </c>
      <c r="U44" s="53">
        <v>28.85</v>
      </c>
      <c r="V44" s="55">
        <f t="shared" si="7"/>
        <v>30032.85</v>
      </c>
      <c r="W44" s="55">
        <v>1.99</v>
      </c>
      <c r="X44" s="55">
        <f t="shared" si="4"/>
        <v>2071.59</v>
      </c>
      <c r="Y44" s="55">
        <f t="shared" si="5"/>
        <v>32104.44</v>
      </c>
      <c r="Z44" s="56" t="s">
        <v>1685</v>
      </c>
      <c r="AA44" s="56" t="s">
        <v>1686</v>
      </c>
      <c r="AB44" s="56">
        <v>42034</v>
      </c>
      <c r="AC44" s="45">
        <v>89</v>
      </c>
      <c r="AD44" s="45">
        <v>723</v>
      </c>
      <c r="AE44" s="55" t="s">
        <v>1493</v>
      </c>
    </row>
    <row r="45" spans="2:31" x14ac:dyDescent="0.25">
      <c r="B45" s="33">
        <v>446</v>
      </c>
      <c r="C45" s="33" t="s">
        <v>66</v>
      </c>
      <c r="D45" s="49">
        <v>304</v>
      </c>
      <c r="E45" s="50" t="s">
        <v>454</v>
      </c>
      <c r="F45" s="33" t="s">
        <v>1539</v>
      </c>
      <c r="G45" s="33" t="s">
        <v>85</v>
      </c>
      <c r="H45" s="33" t="s">
        <v>86</v>
      </c>
      <c r="I45" s="33" t="s">
        <v>503</v>
      </c>
      <c r="J45" s="33" t="s">
        <v>356</v>
      </c>
      <c r="K45" s="33" t="s">
        <v>741</v>
      </c>
      <c r="L45" s="51">
        <v>30</v>
      </c>
      <c r="M45" s="51">
        <v>40</v>
      </c>
      <c r="N45" s="52">
        <f t="shared" si="2"/>
        <v>70</v>
      </c>
      <c r="O45" s="53">
        <v>1.6</v>
      </c>
      <c r="P45" s="53">
        <v>1.6</v>
      </c>
      <c r="Q45" s="52">
        <f t="shared" si="6"/>
        <v>112</v>
      </c>
      <c r="R45" s="53">
        <v>0.32</v>
      </c>
      <c r="S45" s="53">
        <v>0.32</v>
      </c>
      <c r="T45" s="54">
        <f t="shared" si="3"/>
        <v>22.400000000000002</v>
      </c>
      <c r="U45" s="53">
        <v>28.85</v>
      </c>
      <c r="V45" s="55">
        <f t="shared" si="7"/>
        <v>2019.4999999999998</v>
      </c>
      <c r="W45" s="55">
        <v>1.99</v>
      </c>
      <c r="X45" s="55">
        <f t="shared" si="4"/>
        <v>139.30000000000001</v>
      </c>
      <c r="Y45" s="55">
        <f t="shared" si="5"/>
        <v>2158.7999999999997</v>
      </c>
      <c r="Z45" s="56" t="s">
        <v>1685</v>
      </c>
      <c r="AA45" s="56" t="s">
        <v>1686</v>
      </c>
      <c r="AB45" s="56">
        <v>42034</v>
      </c>
      <c r="AC45" s="45">
        <v>3</v>
      </c>
      <c r="AD45" s="45">
        <v>43</v>
      </c>
      <c r="AE45" s="55" t="s">
        <v>1493</v>
      </c>
    </row>
    <row r="46" spans="2:31" x14ac:dyDescent="0.25">
      <c r="B46" s="33">
        <v>446</v>
      </c>
      <c r="C46" s="33" t="s">
        <v>66</v>
      </c>
      <c r="D46" s="49">
        <v>304</v>
      </c>
      <c r="E46" s="50" t="s">
        <v>454</v>
      </c>
      <c r="F46" s="33" t="s">
        <v>1539</v>
      </c>
      <c r="G46" s="33" t="s">
        <v>85</v>
      </c>
      <c r="H46" s="33" t="s">
        <v>86</v>
      </c>
      <c r="I46" s="33" t="s">
        <v>503</v>
      </c>
      <c r="J46" s="33" t="s">
        <v>356</v>
      </c>
      <c r="K46" s="33" t="s">
        <v>677</v>
      </c>
      <c r="L46" s="51">
        <v>20</v>
      </c>
      <c r="M46" s="51">
        <v>20</v>
      </c>
      <c r="N46" s="52">
        <f t="shared" si="2"/>
        <v>40</v>
      </c>
      <c r="O46" s="53">
        <v>1.6</v>
      </c>
      <c r="P46" s="53">
        <v>1.6</v>
      </c>
      <c r="Q46" s="52">
        <f t="shared" si="6"/>
        <v>64</v>
      </c>
      <c r="R46" s="53">
        <v>0.32</v>
      </c>
      <c r="S46" s="53">
        <v>0.32</v>
      </c>
      <c r="T46" s="54">
        <f t="shared" si="3"/>
        <v>12.8</v>
      </c>
      <c r="U46" s="53">
        <v>28.85</v>
      </c>
      <c r="V46" s="55">
        <f t="shared" si="7"/>
        <v>1154</v>
      </c>
      <c r="W46" s="55">
        <v>1.99</v>
      </c>
      <c r="X46" s="55">
        <f t="shared" si="4"/>
        <v>79.599999999999994</v>
      </c>
      <c r="Y46" s="55">
        <f t="shared" si="5"/>
        <v>1233.5999999999999</v>
      </c>
      <c r="Z46" s="56" t="s">
        <v>1685</v>
      </c>
      <c r="AA46" s="56" t="s">
        <v>1686</v>
      </c>
      <c r="AB46" s="56">
        <v>42034</v>
      </c>
      <c r="AC46" s="45">
        <v>1</v>
      </c>
      <c r="AD46" s="45">
        <v>17</v>
      </c>
      <c r="AE46" s="55" t="s">
        <v>1493</v>
      </c>
    </row>
    <row r="47" spans="2:31" x14ac:dyDescent="0.25">
      <c r="B47" s="33">
        <v>446</v>
      </c>
      <c r="C47" s="33" t="s">
        <v>66</v>
      </c>
      <c r="D47" s="49">
        <v>300</v>
      </c>
      <c r="E47" s="50" t="s">
        <v>449</v>
      </c>
      <c r="F47" s="33" t="s">
        <v>1540</v>
      </c>
      <c r="G47" s="33" t="s">
        <v>87</v>
      </c>
      <c r="H47" s="33" t="s">
        <v>88</v>
      </c>
      <c r="I47" s="33" t="s">
        <v>503</v>
      </c>
      <c r="J47" s="33" t="s">
        <v>356</v>
      </c>
      <c r="K47" s="33" t="s">
        <v>677</v>
      </c>
      <c r="L47" s="51">
        <v>494</v>
      </c>
      <c r="M47" s="51">
        <v>594</v>
      </c>
      <c r="N47" s="52">
        <f t="shared" si="2"/>
        <v>1088</v>
      </c>
      <c r="O47" s="53">
        <v>1.6</v>
      </c>
      <c r="P47" s="53">
        <v>1.6</v>
      </c>
      <c r="Q47" s="52">
        <f t="shared" si="6"/>
        <v>1740.8000000000002</v>
      </c>
      <c r="R47" s="53">
        <v>0.32</v>
      </c>
      <c r="S47" s="53">
        <v>0.32</v>
      </c>
      <c r="T47" s="54">
        <f t="shared" si="3"/>
        <v>348.16</v>
      </c>
      <c r="U47" s="53">
        <v>28.85</v>
      </c>
      <c r="V47" s="55">
        <f t="shared" si="7"/>
        <v>31388.799999999999</v>
      </c>
      <c r="W47" s="55">
        <v>1.99</v>
      </c>
      <c r="X47" s="55">
        <f t="shared" si="4"/>
        <v>2165.12</v>
      </c>
      <c r="Y47" s="55">
        <f t="shared" si="5"/>
        <v>33553.919999999998</v>
      </c>
      <c r="Z47" s="56" t="s">
        <v>1685</v>
      </c>
      <c r="AA47" s="56" t="s">
        <v>1686</v>
      </c>
      <c r="AB47" s="56">
        <v>42034</v>
      </c>
      <c r="AC47" s="45">
        <v>84</v>
      </c>
      <c r="AD47" s="45">
        <v>755</v>
      </c>
      <c r="AE47" s="55" t="s">
        <v>1493</v>
      </c>
    </row>
    <row r="48" spans="2:31" x14ac:dyDescent="0.25">
      <c r="B48" s="33">
        <v>446</v>
      </c>
      <c r="C48" s="33" t="s">
        <v>66</v>
      </c>
      <c r="D48" s="49">
        <v>309</v>
      </c>
      <c r="E48" s="50" t="s">
        <v>455</v>
      </c>
      <c r="F48" s="33" t="s">
        <v>1541</v>
      </c>
      <c r="G48" s="33" t="s">
        <v>89</v>
      </c>
      <c r="H48" s="33" t="s">
        <v>90</v>
      </c>
      <c r="I48" s="33" t="s">
        <v>503</v>
      </c>
      <c r="J48" s="33" t="s">
        <v>356</v>
      </c>
      <c r="K48" s="33" t="s">
        <v>677</v>
      </c>
      <c r="L48" s="51">
        <v>657</v>
      </c>
      <c r="M48" s="51">
        <v>877</v>
      </c>
      <c r="N48" s="52">
        <f t="shared" si="2"/>
        <v>1534</v>
      </c>
      <c r="O48" s="53">
        <v>1.6</v>
      </c>
      <c r="P48" s="53">
        <v>1.6</v>
      </c>
      <c r="Q48" s="52">
        <f t="shared" si="6"/>
        <v>2454.4</v>
      </c>
      <c r="R48" s="53">
        <v>0.32</v>
      </c>
      <c r="S48" s="53">
        <v>0.32</v>
      </c>
      <c r="T48" s="54">
        <f t="shared" si="3"/>
        <v>490.88</v>
      </c>
      <c r="U48" s="53">
        <v>28.85</v>
      </c>
      <c r="V48" s="55">
        <f t="shared" si="7"/>
        <v>44255.899999999994</v>
      </c>
      <c r="W48" s="55">
        <v>1.99</v>
      </c>
      <c r="X48" s="55">
        <f t="shared" si="4"/>
        <v>3052.66</v>
      </c>
      <c r="Y48" s="55">
        <f t="shared" si="5"/>
        <v>47308.56</v>
      </c>
      <c r="Z48" s="56" t="s">
        <v>1685</v>
      </c>
      <c r="AA48" s="56" t="s">
        <v>1686</v>
      </c>
      <c r="AB48" s="56">
        <v>42034</v>
      </c>
      <c r="AC48" s="45">
        <v>62</v>
      </c>
      <c r="AD48" s="45">
        <v>1064</v>
      </c>
      <c r="AE48" s="55" t="s">
        <v>1493</v>
      </c>
    </row>
    <row r="49" spans="2:31" x14ac:dyDescent="0.25">
      <c r="B49" s="33">
        <v>446</v>
      </c>
      <c r="C49" s="33" t="s">
        <v>66</v>
      </c>
      <c r="D49" s="49">
        <v>300</v>
      </c>
      <c r="E49" s="50" t="s">
        <v>449</v>
      </c>
      <c r="F49" s="33" t="s">
        <v>1542</v>
      </c>
      <c r="G49" s="33" t="s">
        <v>92</v>
      </c>
      <c r="H49" s="33" t="s">
        <v>92</v>
      </c>
      <c r="I49" s="33" t="s">
        <v>503</v>
      </c>
      <c r="J49" s="33" t="s">
        <v>356</v>
      </c>
      <c r="K49" s="33" t="s">
        <v>741</v>
      </c>
      <c r="L49" s="51">
        <v>60</v>
      </c>
      <c r="M49" s="51">
        <v>60</v>
      </c>
      <c r="N49" s="52">
        <f t="shared" si="2"/>
        <v>120</v>
      </c>
      <c r="O49" s="53">
        <v>1.6</v>
      </c>
      <c r="P49" s="53">
        <v>1.6</v>
      </c>
      <c r="Q49" s="52">
        <f t="shared" si="6"/>
        <v>192</v>
      </c>
      <c r="R49" s="53">
        <v>0.32</v>
      </c>
      <c r="S49" s="53">
        <v>0.32</v>
      </c>
      <c r="T49" s="54">
        <f t="shared" si="3"/>
        <v>38.4</v>
      </c>
      <c r="U49" s="53">
        <v>28.85</v>
      </c>
      <c r="V49" s="55">
        <f t="shared" si="7"/>
        <v>3461.9999999999995</v>
      </c>
      <c r="W49" s="55">
        <v>1.99</v>
      </c>
      <c r="X49" s="55">
        <f t="shared" si="4"/>
        <v>238.8</v>
      </c>
      <c r="Y49" s="55">
        <f t="shared" si="5"/>
        <v>3700.7999999999997</v>
      </c>
      <c r="Z49" s="56" t="s">
        <v>1685</v>
      </c>
      <c r="AA49" s="56" t="s">
        <v>1686</v>
      </c>
      <c r="AB49" s="56">
        <v>42034</v>
      </c>
      <c r="AC49" s="45">
        <v>9</v>
      </c>
      <c r="AD49" s="45">
        <v>95</v>
      </c>
      <c r="AE49" s="55" t="s">
        <v>1493</v>
      </c>
    </row>
    <row r="50" spans="2:31" x14ac:dyDescent="0.25">
      <c r="B50" s="33">
        <v>446</v>
      </c>
      <c r="C50" s="33" t="s">
        <v>66</v>
      </c>
      <c r="D50" s="49">
        <v>300</v>
      </c>
      <c r="E50" s="50" t="s">
        <v>449</v>
      </c>
      <c r="F50" s="33" t="s">
        <v>1542</v>
      </c>
      <c r="G50" s="33" t="s">
        <v>92</v>
      </c>
      <c r="H50" s="33" t="s">
        <v>92</v>
      </c>
      <c r="I50" s="33" t="s">
        <v>503</v>
      </c>
      <c r="J50" s="33" t="s">
        <v>356</v>
      </c>
      <c r="K50" s="33" t="s">
        <v>680</v>
      </c>
      <c r="L50" s="51">
        <v>387</v>
      </c>
      <c r="M50" s="51">
        <v>440</v>
      </c>
      <c r="N50" s="52">
        <f t="shared" si="2"/>
        <v>827</v>
      </c>
      <c r="O50" s="53">
        <v>1.6</v>
      </c>
      <c r="P50" s="53">
        <v>1.6</v>
      </c>
      <c r="Q50" s="52">
        <f t="shared" si="6"/>
        <v>1323.2</v>
      </c>
      <c r="R50" s="53">
        <v>0.32</v>
      </c>
      <c r="S50" s="53">
        <v>0.32</v>
      </c>
      <c r="T50" s="54">
        <f t="shared" si="3"/>
        <v>264.64</v>
      </c>
      <c r="U50" s="53">
        <v>28.85</v>
      </c>
      <c r="V50" s="55">
        <f t="shared" si="7"/>
        <v>23858.949999999997</v>
      </c>
      <c r="W50" s="55">
        <v>1.99</v>
      </c>
      <c r="X50" s="55">
        <f t="shared" si="4"/>
        <v>1645.73</v>
      </c>
      <c r="Y50" s="55">
        <f t="shared" si="5"/>
        <v>25504.679999999997</v>
      </c>
      <c r="Z50" s="56" t="s">
        <v>1685</v>
      </c>
      <c r="AA50" s="56" t="s">
        <v>1686</v>
      </c>
      <c r="AB50" s="56">
        <v>42034</v>
      </c>
      <c r="AC50" s="45">
        <v>28</v>
      </c>
      <c r="AD50" s="45">
        <v>683</v>
      </c>
      <c r="AE50" s="55" t="s">
        <v>1493</v>
      </c>
    </row>
    <row r="51" spans="2:31" x14ac:dyDescent="0.25">
      <c r="B51" s="33">
        <v>446</v>
      </c>
      <c r="C51" s="33" t="s">
        <v>66</v>
      </c>
      <c r="D51" s="49">
        <v>303</v>
      </c>
      <c r="E51" s="50" t="s">
        <v>448</v>
      </c>
      <c r="F51" s="33" t="s">
        <v>1543</v>
      </c>
      <c r="G51" s="33" t="s">
        <v>93</v>
      </c>
      <c r="H51" s="33" t="s">
        <v>94</v>
      </c>
      <c r="I51" s="33" t="s">
        <v>503</v>
      </c>
      <c r="J51" s="33" t="s">
        <v>356</v>
      </c>
      <c r="K51" s="33" t="s">
        <v>677</v>
      </c>
      <c r="L51" s="51">
        <v>1300</v>
      </c>
      <c r="M51" s="51">
        <v>1600</v>
      </c>
      <c r="N51" s="52">
        <f t="shared" si="2"/>
        <v>2900</v>
      </c>
      <c r="O51" s="53">
        <v>1.6</v>
      </c>
      <c r="P51" s="53">
        <v>1.6</v>
      </c>
      <c r="Q51" s="52">
        <f t="shared" si="6"/>
        <v>4640</v>
      </c>
      <c r="R51" s="53">
        <v>0.32</v>
      </c>
      <c r="S51" s="53">
        <v>0.32</v>
      </c>
      <c r="T51" s="54">
        <f t="shared" si="3"/>
        <v>928</v>
      </c>
      <c r="U51" s="53">
        <v>28.85</v>
      </c>
      <c r="V51" s="55">
        <f t="shared" si="7"/>
        <v>83665</v>
      </c>
      <c r="W51" s="55">
        <v>1.99</v>
      </c>
      <c r="X51" s="55">
        <f t="shared" si="4"/>
        <v>5771</v>
      </c>
      <c r="Y51" s="55">
        <f t="shared" si="5"/>
        <v>89436</v>
      </c>
      <c r="Z51" s="56" t="s">
        <v>1685</v>
      </c>
      <c r="AA51" s="56" t="s">
        <v>1686</v>
      </c>
      <c r="AB51" s="56">
        <v>42034</v>
      </c>
      <c r="AC51" s="45">
        <v>162</v>
      </c>
      <c r="AD51" s="45">
        <v>2124</v>
      </c>
      <c r="AE51" s="55" t="s">
        <v>1493</v>
      </c>
    </row>
    <row r="52" spans="2:31" x14ac:dyDescent="0.25">
      <c r="B52" s="33">
        <v>446</v>
      </c>
      <c r="C52" s="33" t="s">
        <v>66</v>
      </c>
      <c r="D52" s="49">
        <v>300</v>
      </c>
      <c r="E52" s="50" t="s">
        <v>449</v>
      </c>
      <c r="F52" s="33" t="s">
        <v>1544</v>
      </c>
      <c r="G52" s="33" t="s">
        <v>95</v>
      </c>
      <c r="H52" s="33" t="s">
        <v>96</v>
      </c>
      <c r="I52" s="33" t="s">
        <v>503</v>
      </c>
      <c r="J52" s="33" t="s">
        <v>356</v>
      </c>
      <c r="K52" s="33" t="s">
        <v>677</v>
      </c>
      <c r="L52" s="51">
        <v>362</v>
      </c>
      <c r="M52" s="51">
        <v>334</v>
      </c>
      <c r="N52" s="52">
        <f t="shared" si="2"/>
        <v>696</v>
      </c>
      <c r="O52" s="53">
        <v>1.6</v>
      </c>
      <c r="P52" s="53">
        <v>1.6</v>
      </c>
      <c r="Q52" s="52">
        <f t="shared" si="6"/>
        <v>1113.6000000000001</v>
      </c>
      <c r="R52" s="53">
        <v>0.32</v>
      </c>
      <c r="S52" s="53">
        <v>0.32</v>
      </c>
      <c r="T52" s="54">
        <f t="shared" si="3"/>
        <v>222.72</v>
      </c>
      <c r="U52" s="53">
        <v>28.85</v>
      </c>
      <c r="V52" s="55">
        <f t="shared" si="7"/>
        <v>20079.599999999999</v>
      </c>
      <c r="W52" s="55">
        <v>1.99</v>
      </c>
      <c r="X52" s="55">
        <f t="shared" si="4"/>
        <v>1385.04</v>
      </c>
      <c r="Y52" s="55">
        <f t="shared" si="5"/>
        <v>21464.639999999999</v>
      </c>
      <c r="Z52" s="56" t="s">
        <v>1685</v>
      </c>
      <c r="AA52" s="56" t="s">
        <v>1686</v>
      </c>
      <c r="AB52" s="56">
        <v>42034</v>
      </c>
      <c r="AC52" s="45">
        <v>70</v>
      </c>
      <c r="AD52" s="45">
        <v>484</v>
      </c>
      <c r="AE52" s="55" t="s">
        <v>1493</v>
      </c>
    </row>
    <row r="53" spans="2:31" x14ac:dyDescent="0.25">
      <c r="B53" s="33">
        <v>447</v>
      </c>
      <c r="C53" s="33" t="s">
        <v>97</v>
      </c>
      <c r="D53" s="49" t="s">
        <v>456</v>
      </c>
      <c r="E53" s="50" t="s">
        <v>457</v>
      </c>
      <c r="F53" s="33" t="s">
        <v>1545</v>
      </c>
      <c r="G53" s="33" t="s">
        <v>98</v>
      </c>
      <c r="H53" s="33" t="s">
        <v>99</v>
      </c>
      <c r="I53" s="33" t="s">
        <v>504</v>
      </c>
      <c r="J53" s="33" t="s">
        <v>356</v>
      </c>
      <c r="K53" s="33" t="s">
        <v>680</v>
      </c>
      <c r="L53" s="51">
        <v>506</v>
      </c>
      <c r="M53" s="51">
        <v>484</v>
      </c>
      <c r="N53" s="52">
        <f t="shared" si="2"/>
        <v>990</v>
      </c>
      <c r="O53" s="53">
        <v>1.6</v>
      </c>
      <c r="P53" s="53">
        <v>1.6</v>
      </c>
      <c r="Q53" s="52">
        <f t="shared" si="6"/>
        <v>1584</v>
      </c>
      <c r="R53" s="53">
        <v>0.32</v>
      </c>
      <c r="S53" s="53">
        <v>0.32</v>
      </c>
      <c r="T53" s="54">
        <f t="shared" si="3"/>
        <v>316.8</v>
      </c>
      <c r="U53" s="53">
        <v>28.85</v>
      </c>
      <c r="V53" s="55">
        <f t="shared" si="7"/>
        <v>28561.499999999996</v>
      </c>
      <c r="W53" s="55">
        <v>1.99</v>
      </c>
      <c r="X53" s="55">
        <f t="shared" si="4"/>
        <v>1970.1</v>
      </c>
      <c r="Y53" s="55">
        <f t="shared" si="5"/>
        <v>30531.599999999995</v>
      </c>
      <c r="Z53" s="56" t="s">
        <v>1685</v>
      </c>
      <c r="AA53" s="56" t="s">
        <v>1686</v>
      </c>
      <c r="AB53" s="56">
        <v>42034</v>
      </c>
      <c r="AC53" s="45">
        <v>58</v>
      </c>
      <c r="AD53" s="45">
        <v>813</v>
      </c>
      <c r="AE53" s="55" t="s">
        <v>1493</v>
      </c>
    </row>
    <row r="54" spans="2:31" x14ac:dyDescent="0.25">
      <c r="B54" s="33">
        <v>447</v>
      </c>
      <c r="C54" s="33" t="s">
        <v>97</v>
      </c>
      <c r="D54" s="49">
        <v>307</v>
      </c>
      <c r="E54" s="50" t="s">
        <v>458</v>
      </c>
      <c r="F54" s="33" t="s">
        <v>100</v>
      </c>
      <c r="G54" s="33" t="s">
        <v>101</v>
      </c>
      <c r="H54" s="33" t="s">
        <v>1662</v>
      </c>
      <c r="I54" s="33" t="s">
        <v>504</v>
      </c>
      <c r="J54" s="33" t="s">
        <v>356</v>
      </c>
      <c r="K54" s="33" t="s">
        <v>680</v>
      </c>
      <c r="L54" s="51">
        <v>1000</v>
      </c>
      <c r="M54" s="51">
        <v>1000</v>
      </c>
      <c r="N54" s="52">
        <f t="shared" si="2"/>
        <v>2000</v>
      </c>
      <c r="O54" s="53">
        <v>1.6</v>
      </c>
      <c r="P54" s="53">
        <v>1.6</v>
      </c>
      <c r="Q54" s="52">
        <f t="shared" si="6"/>
        <v>3200</v>
      </c>
      <c r="R54" s="53">
        <v>0.32</v>
      </c>
      <c r="S54" s="53">
        <v>0.32</v>
      </c>
      <c r="T54" s="54">
        <f t="shared" si="3"/>
        <v>640</v>
      </c>
      <c r="U54" s="53">
        <v>28.85</v>
      </c>
      <c r="V54" s="55">
        <f t="shared" si="7"/>
        <v>57699.999999999993</v>
      </c>
      <c r="W54" s="55">
        <v>1.99</v>
      </c>
      <c r="X54" s="55">
        <f t="shared" si="4"/>
        <v>3980</v>
      </c>
      <c r="Y54" s="55">
        <f t="shared" si="5"/>
        <v>61679.999999999993</v>
      </c>
      <c r="Z54" s="56" t="s">
        <v>1685</v>
      </c>
      <c r="AA54" s="56" t="s">
        <v>1686</v>
      </c>
      <c r="AB54" s="56">
        <v>42034</v>
      </c>
      <c r="AC54" s="52">
        <v>136</v>
      </c>
      <c r="AD54" s="45">
        <v>1706</v>
      </c>
      <c r="AE54" s="55" t="s">
        <v>1493</v>
      </c>
    </row>
    <row r="55" spans="2:31" x14ac:dyDescent="0.25">
      <c r="B55" s="33">
        <v>447</v>
      </c>
      <c r="C55" s="33" t="s">
        <v>97</v>
      </c>
      <c r="D55" s="49" t="s">
        <v>459</v>
      </c>
      <c r="E55" s="50" t="s">
        <v>460</v>
      </c>
      <c r="F55" s="33" t="s">
        <v>1547</v>
      </c>
      <c r="G55" s="33" t="s">
        <v>102</v>
      </c>
      <c r="H55" s="33" t="s">
        <v>103</v>
      </c>
      <c r="I55" s="33" t="s">
        <v>504</v>
      </c>
      <c r="J55" s="33" t="s">
        <v>356</v>
      </c>
      <c r="K55" s="33" t="s">
        <v>680</v>
      </c>
      <c r="L55" s="51">
        <v>650</v>
      </c>
      <c r="M55" s="51">
        <v>794</v>
      </c>
      <c r="N55" s="52">
        <f t="shared" si="2"/>
        <v>1444</v>
      </c>
      <c r="O55" s="53">
        <v>1.6</v>
      </c>
      <c r="P55" s="53">
        <v>1.6</v>
      </c>
      <c r="Q55" s="52">
        <f t="shared" si="6"/>
        <v>2310.4</v>
      </c>
      <c r="R55" s="53">
        <v>0.32</v>
      </c>
      <c r="S55" s="53">
        <v>0.32</v>
      </c>
      <c r="T55" s="54">
        <f t="shared" si="3"/>
        <v>462.08</v>
      </c>
      <c r="U55" s="53">
        <v>28.85</v>
      </c>
      <c r="V55" s="55">
        <f t="shared" si="7"/>
        <v>41659.399999999994</v>
      </c>
      <c r="W55" s="55">
        <v>1.99</v>
      </c>
      <c r="X55" s="55">
        <f t="shared" si="4"/>
        <v>2873.56</v>
      </c>
      <c r="Y55" s="55">
        <f t="shared" si="5"/>
        <v>44532.959999999992</v>
      </c>
      <c r="Z55" s="56" t="s">
        <v>1685</v>
      </c>
      <c r="AA55" s="56" t="s">
        <v>1686</v>
      </c>
      <c r="AB55" s="56">
        <v>42034</v>
      </c>
      <c r="AC55" s="45">
        <v>118</v>
      </c>
      <c r="AD55" s="45">
        <v>1201</v>
      </c>
      <c r="AE55" s="55" t="s">
        <v>1493</v>
      </c>
    </row>
    <row r="56" spans="2:31" x14ac:dyDescent="0.25">
      <c r="B56" s="33">
        <v>447</v>
      </c>
      <c r="C56" s="33" t="s">
        <v>97</v>
      </c>
      <c r="D56" s="49">
        <v>300</v>
      </c>
      <c r="E56" s="50" t="s">
        <v>461</v>
      </c>
      <c r="F56" s="33" t="s">
        <v>1548</v>
      </c>
      <c r="G56" s="33" t="s">
        <v>97</v>
      </c>
      <c r="H56" s="33" t="s">
        <v>104</v>
      </c>
      <c r="I56" s="33" t="s">
        <v>504</v>
      </c>
      <c r="J56" s="33" t="s">
        <v>356</v>
      </c>
      <c r="K56" s="33" t="s">
        <v>680</v>
      </c>
      <c r="L56" s="51">
        <v>1700</v>
      </c>
      <c r="M56" s="51">
        <v>1750</v>
      </c>
      <c r="N56" s="52">
        <f t="shared" si="2"/>
        <v>3450</v>
      </c>
      <c r="O56" s="53">
        <v>1.6</v>
      </c>
      <c r="P56" s="53">
        <v>1.6</v>
      </c>
      <c r="Q56" s="52">
        <f t="shared" si="6"/>
        <v>5520</v>
      </c>
      <c r="R56" s="53">
        <v>0.32</v>
      </c>
      <c r="S56" s="53">
        <v>0.32</v>
      </c>
      <c r="T56" s="54">
        <f t="shared" si="3"/>
        <v>1104</v>
      </c>
      <c r="U56" s="53">
        <v>28.85</v>
      </c>
      <c r="V56" s="55">
        <f t="shared" si="7"/>
        <v>99532.499999999985</v>
      </c>
      <c r="W56" s="55">
        <v>1.99</v>
      </c>
      <c r="X56" s="55">
        <f t="shared" si="4"/>
        <v>6865.5</v>
      </c>
      <c r="Y56" s="55">
        <f t="shared" si="5"/>
        <v>106397.99999999999</v>
      </c>
      <c r="Z56" s="56" t="s">
        <v>1685</v>
      </c>
      <c r="AA56" s="56" t="s">
        <v>1686</v>
      </c>
      <c r="AB56" s="56">
        <v>42034</v>
      </c>
      <c r="AC56" s="45">
        <v>224</v>
      </c>
      <c r="AD56" s="45">
        <v>3182</v>
      </c>
      <c r="AE56" s="55" t="s">
        <v>1493</v>
      </c>
    </row>
    <row r="57" spans="2:31" x14ac:dyDescent="0.25">
      <c r="B57" s="33">
        <v>447</v>
      </c>
      <c r="C57" s="33" t="s">
        <v>97</v>
      </c>
      <c r="D57" s="49" t="s">
        <v>462</v>
      </c>
      <c r="E57" s="50" t="s">
        <v>463</v>
      </c>
      <c r="F57" s="33" t="s">
        <v>1549</v>
      </c>
      <c r="G57" s="33" t="s">
        <v>105</v>
      </c>
      <c r="H57" s="33" t="s">
        <v>106</v>
      </c>
      <c r="I57" s="33" t="s">
        <v>504</v>
      </c>
      <c r="J57" s="33" t="s">
        <v>356</v>
      </c>
      <c r="K57" s="33" t="s">
        <v>680</v>
      </c>
      <c r="L57" s="51">
        <v>130</v>
      </c>
      <c r="M57" s="51">
        <v>113</v>
      </c>
      <c r="N57" s="52">
        <f t="shared" si="2"/>
        <v>243</v>
      </c>
      <c r="O57" s="53">
        <v>1.6</v>
      </c>
      <c r="P57" s="53">
        <v>1.6</v>
      </c>
      <c r="Q57" s="52">
        <f t="shared" si="6"/>
        <v>388.8</v>
      </c>
      <c r="R57" s="53">
        <v>0.32</v>
      </c>
      <c r="S57" s="53">
        <v>0.32</v>
      </c>
      <c r="T57" s="54">
        <f t="shared" si="3"/>
        <v>77.760000000000005</v>
      </c>
      <c r="U57" s="53">
        <v>28.85</v>
      </c>
      <c r="V57" s="55">
        <f t="shared" si="7"/>
        <v>7010.5499999999993</v>
      </c>
      <c r="W57" s="55">
        <v>1.99</v>
      </c>
      <c r="X57" s="55">
        <f t="shared" si="4"/>
        <v>483.57</v>
      </c>
      <c r="Y57" s="55">
        <f t="shared" si="5"/>
        <v>7494.119999999999</v>
      </c>
      <c r="Z57" s="56" t="s">
        <v>1685</v>
      </c>
      <c r="AA57" s="56" t="s">
        <v>1686</v>
      </c>
      <c r="AB57" s="56">
        <v>42034</v>
      </c>
      <c r="AC57" s="45">
        <v>22</v>
      </c>
      <c r="AD57" s="45">
        <v>199</v>
      </c>
      <c r="AE57" s="55" t="s">
        <v>1493</v>
      </c>
    </row>
    <row r="58" spans="2:31" x14ac:dyDescent="0.25">
      <c r="B58" s="33">
        <v>447</v>
      </c>
      <c r="C58" s="33" t="s">
        <v>97</v>
      </c>
      <c r="D58" s="49" t="s">
        <v>464</v>
      </c>
      <c r="E58" s="50" t="s">
        <v>465</v>
      </c>
      <c r="F58" s="33" t="s">
        <v>1550</v>
      </c>
      <c r="G58" s="33" t="s">
        <v>108</v>
      </c>
      <c r="H58" s="33" t="s">
        <v>109</v>
      </c>
      <c r="I58" s="33" t="s">
        <v>504</v>
      </c>
      <c r="J58" s="33" t="s">
        <v>356</v>
      </c>
      <c r="K58" s="33" t="s">
        <v>680</v>
      </c>
      <c r="L58" s="51">
        <v>244</v>
      </c>
      <c r="M58" s="51">
        <v>238</v>
      </c>
      <c r="N58" s="52">
        <f t="shared" si="2"/>
        <v>482</v>
      </c>
      <c r="O58" s="53">
        <v>1.6</v>
      </c>
      <c r="P58" s="53">
        <v>1.6</v>
      </c>
      <c r="Q58" s="52">
        <f t="shared" si="6"/>
        <v>771.2</v>
      </c>
      <c r="R58" s="53">
        <v>0.32</v>
      </c>
      <c r="S58" s="53">
        <v>0.32</v>
      </c>
      <c r="T58" s="54">
        <f t="shared" si="3"/>
        <v>154.24</v>
      </c>
      <c r="U58" s="53">
        <v>28.85</v>
      </c>
      <c r="V58" s="55">
        <f t="shared" si="7"/>
        <v>13905.699999999999</v>
      </c>
      <c r="W58" s="55">
        <v>1.99</v>
      </c>
      <c r="X58" s="55">
        <f t="shared" si="4"/>
        <v>959.18</v>
      </c>
      <c r="Y58" s="55">
        <f t="shared" si="5"/>
        <v>14864.88</v>
      </c>
      <c r="Z58" s="56" t="s">
        <v>1685</v>
      </c>
      <c r="AA58" s="56" t="s">
        <v>1686</v>
      </c>
      <c r="AB58" s="56">
        <v>42034</v>
      </c>
      <c r="AC58" s="33">
        <v>45</v>
      </c>
      <c r="AD58" s="52">
        <v>396</v>
      </c>
      <c r="AE58" s="55" t="s">
        <v>1493</v>
      </c>
    </row>
    <row r="59" spans="2:31" x14ac:dyDescent="0.25">
      <c r="B59" s="33">
        <v>447</v>
      </c>
      <c r="C59" s="33" t="s">
        <v>97</v>
      </c>
      <c r="D59" s="49" t="s">
        <v>464</v>
      </c>
      <c r="E59" s="50" t="s">
        <v>465</v>
      </c>
      <c r="F59" s="33" t="s">
        <v>1551</v>
      </c>
      <c r="G59" s="33" t="s">
        <v>1590</v>
      </c>
      <c r="H59" s="33">
        <v>0</v>
      </c>
      <c r="I59" s="33" t="s">
        <v>504</v>
      </c>
      <c r="J59" s="33" t="s">
        <v>356</v>
      </c>
      <c r="K59" s="33" t="s">
        <v>680</v>
      </c>
      <c r="L59" s="51">
        <v>205</v>
      </c>
      <c r="M59" s="51">
        <v>242</v>
      </c>
      <c r="N59" s="52">
        <f t="shared" si="2"/>
        <v>447</v>
      </c>
      <c r="O59" s="53">
        <v>1.6</v>
      </c>
      <c r="P59" s="53">
        <v>1.6</v>
      </c>
      <c r="Q59" s="52">
        <f t="shared" si="6"/>
        <v>715.2</v>
      </c>
      <c r="R59" s="53">
        <v>0.32</v>
      </c>
      <c r="S59" s="53">
        <v>0.32</v>
      </c>
      <c r="T59" s="54">
        <f t="shared" si="3"/>
        <v>143.04</v>
      </c>
      <c r="U59" s="53">
        <v>28.85</v>
      </c>
      <c r="V59" s="55">
        <f t="shared" si="7"/>
        <v>12895.949999999999</v>
      </c>
      <c r="W59" s="55">
        <v>1.99</v>
      </c>
      <c r="X59" s="55">
        <f t="shared" si="4"/>
        <v>889.53</v>
      </c>
      <c r="Y59" s="55">
        <f t="shared" si="5"/>
        <v>13785.48</v>
      </c>
      <c r="Z59" s="56" t="s">
        <v>1685</v>
      </c>
      <c r="AA59" s="56" t="s">
        <v>1686</v>
      </c>
      <c r="AB59" s="56">
        <v>42034</v>
      </c>
      <c r="AC59" s="33">
        <v>44</v>
      </c>
      <c r="AD59" s="52">
        <v>369</v>
      </c>
      <c r="AE59" s="55" t="s">
        <v>1493</v>
      </c>
    </row>
    <row r="60" spans="2:31" x14ac:dyDescent="0.25">
      <c r="B60" s="33">
        <v>448</v>
      </c>
      <c r="C60" s="33" t="s">
        <v>110</v>
      </c>
      <c r="D60" s="49">
        <v>302</v>
      </c>
      <c r="E60" s="50" t="s">
        <v>466</v>
      </c>
      <c r="F60" s="33" t="s">
        <v>1552</v>
      </c>
      <c r="G60" s="33" t="s">
        <v>111</v>
      </c>
      <c r="H60" s="33" t="s">
        <v>112</v>
      </c>
      <c r="I60" s="33" t="s">
        <v>505</v>
      </c>
      <c r="J60" s="33" t="s">
        <v>356</v>
      </c>
      <c r="K60" s="33" t="s">
        <v>789</v>
      </c>
      <c r="L60" s="51">
        <v>30</v>
      </c>
      <c r="M60" s="51">
        <v>30</v>
      </c>
      <c r="N60" s="52">
        <f t="shared" si="2"/>
        <v>60</v>
      </c>
      <c r="O60" s="53">
        <v>1.6</v>
      </c>
      <c r="P60" s="53">
        <v>1.6</v>
      </c>
      <c r="Q60" s="52">
        <f t="shared" si="6"/>
        <v>96</v>
      </c>
      <c r="R60" s="53">
        <v>0.32</v>
      </c>
      <c r="S60" s="53">
        <v>0.32</v>
      </c>
      <c r="T60" s="54">
        <f t="shared" si="3"/>
        <v>19.2</v>
      </c>
      <c r="U60" s="53">
        <v>28.85</v>
      </c>
      <c r="V60" s="55">
        <f t="shared" si="7"/>
        <v>1730.9999999999998</v>
      </c>
      <c r="W60" s="55">
        <v>1.99</v>
      </c>
      <c r="X60" s="55">
        <f t="shared" si="4"/>
        <v>119.4</v>
      </c>
      <c r="Y60" s="55">
        <f t="shared" si="5"/>
        <v>1850.3999999999999</v>
      </c>
      <c r="Z60" s="56" t="s">
        <v>1685</v>
      </c>
      <c r="AA60" s="56" t="s">
        <v>1686</v>
      </c>
      <c r="AB60" s="56">
        <v>42034</v>
      </c>
      <c r="AC60" s="45">
        <v>2</v>
      </c>
      <c r="AD60" s="45">
        <v>29</v>
      </c>
      <c r="AE60" s="55" t="s">
        <v>1493</v>
      </c>
    </row>
    <row r="61" spans="2:31" x14ac:dyDescent="0.25">
      <c r="B61" s="33">
        <v>448</v>
      </c>
      <c r="C61" s="33" t="s">
        <v>110</v>
      </c>
      <c r="D61" s="49">
        <v>306</v>
      </c>
      <c r="E61" s="50" t="s">
        <v>467</v>
      </c>
      <c r="F61" s="33" t="s">
        <v>1553</v>
      </c>
      <c r="G61" s="33" t="s">
        <v>113</v>
      </c>
      <c r="H61" s="33" t="s">
        <v>114</v>
      </c>
      <c r="I61" s="33" t="s">
        <v>505</v>
      </c>
      <c r="J61" s="33" t="s">
        <v>356</v>
      </c>
      <c r="K61" s="33" t="s">
        <v>741</v>
      </c>
      <c r="L61" s="51">
        <v>10</v>
      </c>
      <c r="M61" s="51">
        <v>14</v>
      </c>
      <c r="N61" s="52">
        <f t="shared" si="2"/>
        <v>24</v>
      </c>
      <c r="O61" s="53">
        <v>1.6</v>
      </c>
      <c r="P61" s="53">
        <v>1.6</v>
      </c>
      <c r="Q61" s="52">
        <f t="shared" si="6"/>
        <v>38.400000000000006</v>
      </c>
      <c r="R61" s="53">
        <v>0.32</v>
      </c>
      <c r="S61" s="53">
        <v>0.32</v>
      </c>
      <c r="T61" s="54">
        <f t="shared" si="3"/>
        <v>7.68</v>
      </c>
      <c r="U61" s="53">
        <v>28.85</v>
      </c>
      <c r="V61" s="55">
        <f t="shared" si="7"/>
        <v>692.4</v>
      </c>
      <c r="W61" s="55">
        <v>1.99</v>
      </c>
      <c r="X61" s="55">
        <f t="shared" si="4"/>
        <v>47.76</v>
      </c>
      <c r="Y61" s="55">
        <f t="shared" si="5"/>
        <v>740.16</v>
      </c>
      <c r="Z61" s="56" t="s">
        <v>1685</v>
      </c>
      <c r="AA61" s="56" t="s">
        <v>1686</v>
      </c>
      <c r="AB61" s="56">
        <v>42034</v>
      </c>
      <c r="AC61" s="45">
        <v>2</v>
      </c>
      <c r="AD61" s="45">
        <v>20</v>
      </c>
      <c r="AE61" s="55" t="s">
        <v>1493</v>
      </c>
    </row>
    <row r="62" spans="2:31" x14ac:dyDescent="0.25">
      <c r="B62" s="33">
        <v>448</v>
      </c>
      <c r="C62" s="33" t="s">
        <v>110</v>
      </c>
      <c r="D62" s="49">
        <v>306</v>
      </c>
      <c r="E62" s="50" t="s">
        <v>467</v>
      </c>
      <c r="F62" s="33" t="s">
        <v>1553</v>
      </c>
      <c r="G62" s="33" t="s">
        <v>113</v>
      </c>
      <c r="H62" s="33" t="s">
        <v>114</v>
      </c>
      <c r="I62" s="33" t="s">
        <v>505</v>
      </c>
      <c r="J62" s="33" t="s">
        <v>356</v>
      </c>
      <c r="K62" s="33" t="s">
        <v>789</v>
      </c>
      <c r="L62" s="51">
        <v>50</v>
      </c>
      <c r="M62" s="51">
        <v>30</v>
      </c>
      <c r="N62" s="52">
        <f t="shared" si="2"/>
        <v>80</v>
      </c>
      <c r="O62" s="53">
        <v>1.6</v>
      </c>
      <c r="P62" s="53">
        <v>1.6</v>
      </c>
      <c r="Q62" s="52">
        <f t="shared" si="6"/>
        <v>128</v>
      </c>
      <c r="R62" s="53">
        <v>0.32</v>
      </c>
      <c r="S62" s="53">
        <v>0.32</v>
      </c>
      <c r="T62" s="54">
        <f t="shared" si="3"/>
        <v>25.6</v>
      </c>
      <c r="U62" s="53">
        <v>28.85</v>
      </c>
      <c r="V62" s="55">
        <f t="shared" si="7"/>
        <v>2308</v>
      </c>
      <c r="W62" s="55">
        <v>1.99</v>
      </c>
      <c r="X62" s="55">
        <f t="shared" si="4"/>
        <v>159.19999999999999</v>
      </c>
      <c r="Y62" s="55">
        <f t="shared" si="5"/>
        <v>2467.1999999999998</v>
      </c>
      <c r="Z62" s="56" t="s">
        <v>1685</v>
      </c>
      <c r="AA62" s="56" t="s">
        <v>1686</v>
      </c>
      <c r="AB62" s="56">
        <v>42034</v>
      </c>
      <c r="AC62" s="45">
        <v>1</v>
      </c>
      <c r="AD62" s="45">
        <v>41</v>
      </c>
      <c r="AE62" s="55" t="s">
        <v>1493</v>
      </c>
    </row>
    <row r="63" spans="2:31" x14ac:dyDescent="0.25">
      <c r="B63" s="33">
        <v>450</v>
      </c>
      <c r="C63" s="33" t="s">
        <v>293</v>
      </c>
      <c r="D63" s="49">
        <v>303</v>
      </c>
      <c r="E63" s="50" t="s">
        <v>468</v>
      </c>
      <c r="F63" s="33" t="s">
        <v>1554</v>
      </c>
      <c r="G63" s="33" t="s">
        <v>115</v>
      </c>
      <c r="H63" s="33" t="s">
        <v>116</v>
      </c>
      <c r="I63" s="33" t="s">
        <v>506</v>
      </c>
      <c r="J63" s="33" t="s">
        <v>356</v>
      </c>
      <c r="K63" s="33" t="s">
        <v>741</v>
      </c>
      <c r="L63" s="51">
        <v>45</v>
      </c>
      <c r="M63" s="51">
        <v>95</v>
      </c>
      <c r="N63" s="52">
        <f t="shared" si="2"/>
        <v>140</v>
      </c>
      <c r="O63" s="53">
        <v>1.6</v>
      </c>
      <c r="P63" s="53">
        <v>1.6</v>
      </c>
      <c r="Q63" s="52">
        <f t="shared" si="6"/>
        <v>224</v>
      </c>
      <c r="R63" s="53">
        <v>0.32</v>
      </c>
      <c r="S63" s="53">
        <v>0.32</v>
      </c>
      <c r="T63" s="54">
        <f t="shared" si="3"/>
        <v>44.800000000000004</v>
      </c>
      <c r="U63" s="53">
        <v>28.85</v>
      </c>
      <c r="V63" s="55">
        <f t="shared" si="7"/>
        <v>4038.9999999999995</v>
      </c>
      <c r="W63" s="55">
        <v>1.99</v>
      </c>
      <c r="X63" s="55">
        <f t="shared" si="4"/>
        <v>278.60000000000002</v>
      </c>
      <c r="Y63" s="55">
        <f t="shared" si="5"/>
        <v>4317.5999999999995</v>
      </c>
      <c r="Z63" s="56" t="s">
        <v>1685</v>
      </c>
      <c r="AA63" s="56" t="s">
        <v>1686</v>
      </c>
      <c r="AB63" s="56">
        <v>42034</v>
      </c>
      <c r="AC63" s="45">
        <v>6</v>
      </c>
      <c r="AD63" s="45">
        <v>117</v>
      </c>
      <c r="AE63" s="55" t="s">
        <v>1493</v>
      </c>
    </row>
    <row r="64" spans="2:31" x14ac:dyDescent="0.25">
      <c r="B64" s="33">
        <v>450</v>
      </c>
      <c r="C64" s="33" t="s">
        <v>293</v>
      </c>
      <c r="D64" s="49">
        <v>302</v>
      </c>
      <c r="E64" s="50" t="s">
        <v>469</v>
      </c>
      <c r="F64" s="33" t="s">
        <v>1555</v>
      </c>
      <c r="G64" s="33" t="s">
        <v>117</v>
      </c>
      <c r="H64" s="33" t="s">
        <v>118</v>
      </c>
      <c r="I64" s="33" t="s">
        <v>506</v>
      </c>
      <c r="J64" s="33" t="s">
        <v>356</v>
      </c>
      <c r="K64" s="33" t="s">
        <v>741</v>
      </c>
      <c r="L64" s="51">
        <v>154</v>
      </c>
      <c r="M64" s="51">
        <v>181</v>
      </c>
      <c r="N64" s="52">
        <f t="shared" si="2"/>
        <v>335</v>
      </c>
      <c r="O64" s="53">
        <v>1.6</v>
      </c>
      <c r="P64" s="53">
        <v>1.6</v>
      </c>
      <c r="Q64" s="52">
        <f t="shared" si="6"/>
        <v>536</v>
      </c>
      <c r="R64" s="53">
        <v>0.32</v>
      </c>
      <c r="S64" s="53">
        <v>0.32</v>
      </c>
      <c r="T64" s="54">
        <f t="shared" si="3"/>
        <v>107.2</v>
      </c>
      <c r="U64" s="53">
        <v>28.85</v>
      </c>
      <c r="V64" s="55">
        <f t="shared" si="7"/>
        <v>9664.75</v>
      </c>
      <c r="W64" s="55">
        <v>1.99</v>
      </c>
      <c r="X64" s="55">
        <f t="shared" si="4"/>
        <v>666.65</v>
      </c>
      <c r="Y64" s="55">
        <f t="shared" si="5"/>
        <v>10331.4</v>
      </c>
      <c r="Z64" s="56" t="s">
        <v>1685</v>
      </c>
      <c r="AA64" s="56" t="s">
        <v>1686</v>
      </c>
      <c r="AB64" s="56">
        <v>42034</v>
      </c>
      <c r="AC64" s="45">
        <v>21</v>
      </c>
      <c r="AD64" s="45">
        <v>276</v>
      </c>
      <c r="AE64" s="55" t="s">
        <v>1493</v>
      </c>
    </row>
    <row r="65" spans="2:31" x14ac:dyDescent="0.25">
      <c r="B65" s="33">
        <v>450</v>
      </c>
      <c r="C65" s="33" t="s">
        <v>293</v>
      </c>
      <c r="D65" s="49">
        <v>302</v>
      </c>
      <c r="E65" s="50" t="s">
        <v>469</v>
      </c>
      <c r="F65" s="33" t="s">
        <v>1555</v>
      </c>
      <c r="G65" s="33" t="s">
        <v>117</v>
      </c>
      <c r="H65" s="33" t="s">
        <v>118</v>
      </c>
      <c r="I65" s="33" t="s">
        <v>506</v>
      </c>
      <c r="J65" s="33" t="s">
        <v>356</v>
      </c>
      <c r="K65" s="33" t="s">
        <v>680</v>
      </c>
      <c r="L65" s="51">
        <v>44</v>
      </c>
      <c r="M65" s="51">
        <v>38</v>
      </c>
      <c r="N65" s="52">
        <f t="shared" si="2"/>
        <v>82</v>
      </c>
      <c r="O65" s="53">
        <v>1.6</v>
      </c>
      <c r="P65" s="53">
        <v>1.6</v>
      </c>
      <c r="Q65" s="52">
        <f t="shared" si="6"/>
        <v>131.20000000000002</v>
      </c>
      <c r="R65" s="53">
        <v>0.32</v>
      </c>
      <c r="S65" s="53">
        <v>0.32</v>
      </c>
      <c r="T65" s="54">
        <f t="shared" si="3"/>
        <v>26.240000000000002</v>
      </c>
      <c r="U65" s="53">
        <v>28.85</v>
      </c>
      <c r="V65" s="55">
        <f t="shared" si="7"/>
        <v>2365.6999999999998</v>
      </c>
      <c r="W65" s="55">
        <v>1.99</v>
      </c>
      <c r="X65" s="55">
        <f t="shared" si="4"/>
        <v>163.18</v>
      </c>
      <c r="Y65" s="55">
        <f t="shared" si="5"/>
        <v>2528.8799999999997</v>
      </c>
      <c r="Z65" s="56" t="s">
        <v>1685</v>
      </c>
      <c r="AA65" s="56" t="s">
        <v>1686</v>
      </c>
      <c r="AB65" s="56">
        <v>42034</v>
      </c>
      <c r="AC65" s="45">
        <v>4</v>
      </c>
      <c r="AD65" s="45">
        <v>67</v>
      </c>
      <c r="AE65" s="55" t="s">
        <v>1493</v>
      </c>
    </row>
    <row r="66" spans="2:31" x14ac:dyDescent="0.25">
      <c r="B66" s="33">
        <v>450</v>
      </c>
      <c r="C66" s="33" t="s">
        <v>293</v>
      </c>
      <c r="D66" s="49">
        <v>303</v>
      </c>
      <c r="E66" s="50" t="s">
        <v>468</v>
      </c>
      <c r="F66" s="33" t="s">
        <v>1556</v>
      </c>
      <c r="G66" s="33" t="s">
        <v>119</v>
      </c>
      <c r="H66" s="33" t="s">
        <v>120</v>
      </c>
      <c r="I66" s="33" t="s">
        <v>506</v>
      </c>
      <c r="J66" s="33" t="s">
        <v>356</v>
      </c>
      <c r="K66" s="33" t="s">
        <v>741</v>
      </c>
      <c r="L66" s="51">
        <v>123</v>
      </c>
      <c r="M66" s="51">
        <v>203</v>
      </c>
      <c r="N66" s="52">
        <f t="shared" si="2"/>
        <v>326</v>
      </c>
      <c r="O66" s="53">
        <v>1.6</v>
      </c>
      <c r="P66" s="53">
        <v>1.6</v>
      </c>
      <c r="Q66" s="52">
        <f t="shared" si="6"/>
        <v>521.6</v>
      </c>
      <c r="R66" s="53">
        <v>0.32</v>
      </c>
      <c r="S66" s="53">
        <v>0.32</v>
      </c>
      <c r="T66" s="54">
        <f t="shared" si="3"/>
        <v>104.32000000000001</v>
      </c>
      <c r="U66" s="53">
        <v>28.85</v>
      </c>
      <c r="V66" s="55">
        <f t="shared" si="7"/>
        <v>9405.0999999999985</v>
      </c>
      <c r="W66" s="55">
        <v>1.99</v>
      </c>
      <c r="X66" s="55">
        <f t="shared" si="4"/>
        <v>648.74</v>
      </c>
      <c r="Y66" s="55">
        <f t="shared" si="5"/>
        <v>10053.839999999998</v>
      </c>
      <c r="Z66" s="56" t="s">
        <v>1685</v>
      </c>
      <c r="AA66" s="56" t="s">
        <v>1686</v>
      </c>
      <c r="AB66" s="56">
        <v>42034</v>
      </c>
      <c r="AC66" s="45">
        <v>19</v>
      </c>
      <c r="AD66" s="45">
        <v>271</v>
      </c>
      <c r="AE66" s="55" t="s">
        <v>1493</v>
      </c>
    </row>
    <row r="67" spans="2:31" x14ac:dyDescent="0.25">
      <c r="B67" s="33">
        <v>450</v>
      </c>
      <c r="C67" s="33" t="s">
        <v>293</v>
      </c>
      <c r="D67" s="49">
        <v>302</v>
      </c>
      <c r="E67" s="50" t="s">
        <v>469</v>
      </c>
      <c r="F67" s="33" t="s">
        <v>1557</v>
      </c>
      <c r="G67" s="33" t="s">
        <v>122</v>
      </c>
      <c r="H67" s="33" t="s">
        <v>123</v>
      </c>
      <c r="I67" s="33" t="s">
        <v>506</v>
      </c>
      <c r="J67" s="33" t="s">
        <v>356</v>
      </c>
      <c r="K67" s="33" t="s">
        <v>741</v>
      </c>
      <c r="L67" s="51">
        <v>704</v>
      </c>
      <c r="M67" s="51">
        <v>829</v>
      </c>
      <c r="N67" s="52">
        <f t="shared" si="2"/>
        <v>1533</v>
      </c>
      <c r="O67" s="53">
        <v>1.6</v>
      </c>
      <c r="P67" s="53">
        <v>1.6</v>
      </c>
      <c r="Q67" s="52">
        <f t="shared" si="6"/>
        <v>2452.8000000000002</v>
      </c>
      <c r="R67" s="53">
        <v>0.32</v>
      </c>
      <c r="S67" s="53">
        <v>0.32</v>
      </c>
      <c r="T67" s="54">
        <f t="shared" si="3"/>
        <v>490.56</v>
      </c>
      <c r="U67" s="53">
        <v>28.85</v>
      </c>
      <c r="V67" s="55">
        <f t="shared" si="7"/>
        <v>44227.049999999996</v>
      </c>
      <c r="W67" s="55">
        <v>1.99</v>
      </c>
      <c r="X67" s="55">
        <f t="shared" si="4"/>
        <v>3050.67</v>
      </c>
      <c r="Y67" s="55">
        <f t="shared" si="5"/>
        <v>47277.719999999994</v>
      </c>
      <c r="Z67" s="56" t="s">
        <v>1685</v>
      </c>
      <c r="AA67" s="56" t="s">
        <v>1686</v>
      </c>
      <c r="AB67" s="56">
        <v>42034</v>
      </c>
      <c r="AC67" s="45">
        <v>69</v>
      </c>
      <c r="AD67" s="45">
        <v>1265</v>
      </c>
      <c r="AE67" s="55" t="s">
        <v>1493</v>
      </c>
    </row>
    <row r="68" spans="2:31" x14ac:dyDescent="0.25">
      <c r="B68" s="33">
        <v>450</v>
      </c>
      <c r="C68" s="33" t="s">
        <v>293</v>
      </c>
      <c r="D68" s="49">
        <v>302</v>
      </c>
      <c r="E68" s="50" t="s">
        <v>469</v>
      </c>
      <c r="F68" s="33" t="s">
        <v>1557</v>
      </c>
      <c r="G68" s="33" t="s">
        <v>122</v>
      </c>
      <c r="H68" s="33" t="s">
        <v>123</v>
      </c>
      <c r="I68" s="33" t="s">
        <v>506</v>
      </c>
      <c r="J68" s="33" t="s">
        <v>356</v>
      </c>
      <c r="K68" s="33" t="s">
        <v>680</v>
      </c>
      <c r="L68" s="51">
        <v>249</v>
      </c>
      <c r="M68" s="51">
        <v>327</v>
      </c>
      <c r="N68" s="52">
        <f t="shared" si="2"/>
        <v>576</v>
      </c>
      <c r="O68" s="53">
        <v>1.6</v>
      </c>
      <c r="P68" s="53">
        <v>1.6</v>
      </c>
      <c r="Q68" s="52">
        <f t="shared" si="6"/>
        <v>921.6</v>
      </c>
      <c r="R68" s="53">
        <v>0.32</v>
      </c>
      <c r="S68" s="53">
        <v>0.32</v>
      </c>
      <c r="T68" s="54">
        <f t="shared" si="3"/>
        <v>184.32</v>
      </c>
      <c r="U68" s="53">
        <v>28.85</v>
      </c>
      <c r="V68" s="55">
        <f t="shared" si="7"/>
        <v>16617.599999999999</v>
      </c>
      <c r="W68" s="55">
        <v>1.99</v>
      </c>
      <c r="X68" s="55">
        <f t="shared" si="4"/>
        <v>1146.24</v>
      </c>
      <c r="Y68" s="55">
        <f t="shared" si="5"/>
        <v>17763.84</v>
      </c>
      <c r="Z68" s="56" t="s">
        <v>1685</v>
      </c>
      <c r="AA68" s="56" t="s">
        <v>1686</v>
      </c>
      <c r="AB68" s="56">
        <v>42034</v>
      </c>
      <c r="AC68" s="45">
        <v>31</v>
      </c>
      <c r="AD68" s="45">
        <v>477</v>
      </c>
      <c r="AE68" s="55" t="s">
        <v>1493</v>
      </c>
    </row>
    <row r="69" spans="2:31" x14ac:dyDescent="0.25">
      <c r="B69" s="33">
        <v>450</v>
      </c>
      <c r="C69" s="33" t="s">
        <v>293</v>
      </c>
      <c r="D69" s="49">
        <v>302</v>
      </c>
      <c r="E69" s="50" t="s">
        <v>469</v>
      </c>
      <c r="F69" s="33" t="s">
        <v>1558</v>
      </c>
      <c r="G69" s="33" t="s">
        <v>124</v>
      </c>
      <c r="H69" s="33" t="s">
        <v>125</v>
      </c>
      <c r="I69" s="33" t="s">
        <v>506</v>
      </c>
      <c r="J69" s="33" t="s">
        <v>356</v>
      </c>
      <c r="K69" s="33" t="s">
        <v>741</v>
      </c>
      <c r="L69" s="51">
        <v>302</v>
      </c>
      <c r="M69" s="51">
        <v>374</v>
      </c>
      <c r="N69" s="52">
        <f t="shared" si="2"/>
        <v>676</v>
      </c>
      <c r="O69" s="53">
        <v>1.6</v>
      </c>
      <c r="P69" s="53">
        <v>1.6</v>
      </c>
      <c r="Q69" s="52">
        <f t="shared" si="6"/>
        <v>1081.6000000000001</v>
      </c>
      <c r="R69" s="53">
        <v>0.32</v>
      </c>
      <c r="S69" s="53">
        <v>0.32</v>
      </c>
      <c r="T69" s="54">
        <f t="shared" si="3"/>
        <v>216.32</v>
      </c>
      <c r="U69" s="53">
        <v>28.85</v>
      </c>
      <c r="V69" s="55">
        <f t="shared" si="7"/>
        <v>19502.599999999999</v>
      </c>
      <c r="W69" s="55">
        <v>1.99</v>
      </c>
      <c r="X69" s="55">
        <f t="shared" si="4"/>
        <v>1345.24</v>
      </c>
      <c r="Y69" s="55">
        <f t="shared" si="5"/>
        <v>20847.84</v>
      </c>
      <c r="Z69" s="56" t="s">
        <v>1685</v>
      </c>
      <c r="AA69" s="56" t="s">
        <v>1686</v>
      </c>
      <c r="AB69" s="56">
        <v>42034</v>
      </c>
      <c r="AC69" s="45">
        <v>40</v>
      </c>
      <c r="AD69" s="45">
        <v>558</v>
      </c>
      <c r="AE69" s="55" t="s">
        <v>1493</v>
      </c>
    </row>
    <row r="70" spans="2:31" x14ac:dyDescent="0.25">
      <c r="B70" s="33">
        <v>450</v>
      </c>
      <c r="C70" s="33" t="s">
        <v>293</v>
      </c>
      <c r="D70" s="49">
        <v>302</v>
      </c>
      <c r="E70" s="50" t="s">
        <v>469</v>
      </c>
      <c r="F70" s="33" t="s">
        <v>1558</v>
      </c>
      <c r="G70" s="33" t="s">
        <v>1649</v>
      </c>
      <c r="H70" s="33">
        <v>0</v>
      </c>
      <c r="I70" s="33">
        <v>0</v>
      </c>
      <c r="J70" s="33" t="s">
        <v>356</v>
      </c>
      <c r="K70" s="33" t="s">
        <v>680</v>
      </c>
      <c r="L70" s="51">
        <v>10</v>
      </c>
      <c r="M70" s="51">
        <v>10</v>
      </c>
      <c r="N70" s="52">
        <f t="shared" si="2"/>
        <v>20</v>
      </c>
      <c r="O70" s="53">
        <v>1.6</v>
      </c>
      <c r="P70" s="53">
        <v>1.6</v>
      </c>
      <c r="Q70" s="52">
        <f t="shared" si="6"/>
        <v>32</v>
      </c>
      <c r="R70" s="53">
        <v>0.32</v>
      </c>
      <c r="S70" s="53">
        <v>0.32</v>
      </c>
      <c r="T70" s="54">
        <f t="shared" si="3"/>
        <v>6.4</v>
      </c>
      <c r="U70" s="53">
        <v>28.85</v>
      </c>
      <c r="V70" s="55">
        <f t="shared" si="7"/>
        <v>577</v>
      </c>
      <c r="W70" s="55">
        <v>1.99</v>
      </c>
      <c r="X70" s="55">
        <f t="shared" si="4"/>
        <v>39.799999999999997</v>
      </c>
      <c r="Y70" s="55">
        <f t="shared" si="5"/>
        <v>616.79999999999995</v>
      </c>
      <c r="Z70" s="56" t="s">
        <v>1685</v>
      </c>
      <c r="AA70" s="56" t="s">
        <v>1686</v>
      </c>
      <c r="AB70" s="56">
        <v>42034</v>
      </c>
      <c r="AC70" s="45"/>
      <c r="AD70" s="45">
        <v>0</v>
      </c>
      <c r="AE70" s="55" t="s">
        <v>1493</v>
      </c>
    </row>
    <row r="71" spans="2:31" x14ac:dyDescent="0.25">
      <c r="B71" s="33">
        <v>10</v>
      </c>
      <c r="C71" s="33" t="s">
        <v>126</v>
      </c>
      <c r="D71" s="49" t="s">
        <v>464</v>
      </c>
      <c r="E71" s="50" t="s">
        <v>470</v>
      </c>
      <c r="F71" s="33" t="s">
        <v>1559</v>
      </c>
      <c r="G71" s="33" t="s">
        <v>127</v>
      </c>
      <c r="H71" s="33" t="s">
        <v>128</v>
      </c>
      <c r="I71" s="33" t="s">
        <v>505</v>
      </c>
      <c r="J71" s="33" t="s">
        <v>356</v>
      </c>
      <c r="K71" s="33" t="s">
        <v>789</v>
      </c>
      <c r="L71" s="51">
        <v>50</v>
      </c>
      <c r="M71" s="51">
        <v>60</v>
      </c>
      <c r="N71" s="52">
        <f t="shared" si="2"/>
        <v>110</v>
      </c>
      <c r="O71" s="53">
        <v>1.6</v>
      </c>
      <c r="P71" s="53">
        <v>1.6</v>
      </c>
      <c r="Q71" s="52">
        <f t="shared" si="6"/>
        <v>176</v>
      </c>
      <c r="R71" s="53">
        <v>0.32</v>
      </c>
      <c r="S71" s="53">
        <v>0.32</v>
      </c>
      <c r="T71" s="54">
        <f t="shared" si="3"/>
        <v>35.200000000000003</v>
      </c>
      <c r="U71" s="53">
        <v>28.85</v>
      </c>
      <c r="V71" s="55">
        <f t="shared" si="7"/>
        <v>3173.4999999999995</v>
      </c>
      <c r="W71" s="55">
        <v>1.99</v>
      </c>
      <c r="X71" s="55">
        <f t="shared" si="4"/>
        <v>218.9</v>
      </c>
      <c r="Y71" s="55">
        <f t="shared" si="5"/>
        <v>3392.3999999999996</v>
      </c>
      <c r="Z71" s="56" t="s">
        <v>1685</v>
      </c>
      <c r="AA71" s="56" t="s">
        <v>1686</v>
      </c>
      <c r="AB71" s="56">
        <v>42034</v>
      </c>
      <c r="AC71" s="45">
        <v>1</v>
      </c>
      <c r="AD71" s="45">
        <v>74</v>
      </c>
      <c r="AE71" s="55" t="s">
        <v>1493</v>
      </c>
    </row>
    <row r="72" spans="2:31" x14ac:dyDescent="0.25">
      <c r="B72" s="33">
        <v>453</v>
      </c>
      <c r="C72" s="33" t="s">
        <v>129</v>
      </c>
      <c r="D72" s="49">
        <v>306</v>
      </c>
      <c r="E72" s="50" t="s">
        <v>471</v>
      </c>
      <c r="F72" s="33" t="s">
        <v>1560</v>
      </c>
      <c r="G72" s="33" t="s">
        <v>131</v>
      </c>
      <c r="H72" s="33" t="s">
        <v>132</v>
      </c>
      <c r="I72" s="33" t="s">
        <v>502</v>
      </c>
      <c r="J72" s="33" t="s">
        <v>356</v>
      </c>
      <c r="K72" s="33" t="s">
        <v>340</v>
      </c>
      <c r="L72" s="51">
        <v>234</v>
      </c>
      <c r="M72" s="51">
        <v>245</v>
      </c>
      <c r="N72" s="52">
        <f t="shared" si="2"/>
        <v>479</v>
      </c>
      <c r="O72" s="53">
        <v>1.6</v>
      </c>
      <c r="P72" s="53">
        <v>1.6</v>
      </c>
      <c r="Q72" s="52">
        <f t="shared" si="6"/>
        <v>766.40000000000009</v>
      </c>
      <c r="R72" s="53">
        <v>0.32</v>
      </c>
      <c r="S72" s="53">
        <v>0.32</v>
      </c>
      <c r="T72" s="54">
        <f t="shared" si="3"/>
        <v>153.28</v>
      </c>
      <c r="U72" s="53">
        <v>28.85</v>
      </c>
      <c r="V72" s="55">
        <f t="shared" si="7"/>
        <v>13819.15</v>
      </c>
      <c r="W72" s="55">
        <v>2.0099999999999998</v>
      </c>
      <c r="X72" s="55">
        <f t="shared" si="4"/>
        <v>962.78999999999985</v>
      </c>
      <c r="Y72" s="55">
        <f t="shared" si="5"/>
        <v>14781.939999999999</v>
      </c>
      <c r="Z72" s="56" t="s">
        <v>1685</v>
      </c>
      <c r="AA72" s="56" t="s">
        <v>1686</v>
      </c>
      <c r="AB72" s="56">
        <v>42034</v>
      </c>
      <c r="AC72" s="45">
        <v>12</v>
      </c>
      <c r="AD72" s="45">
        <v>436</v>
      </c>
      <c r="AE72" s="55" t="s">
        <v>1493</v>
      </c>
    </row>
    <row r="73" spans="2:31" x14ac:dyDescent="0.25">
      <c r="B73" s="33">
        <v>453</v>
      </c>
      <c r="C73" s="33" t="s">
        <v>129</v>
      </c>
      <c r="D73" s="49">
        <v>306</v>
      </c>
      <c r="E73" s="50" t="s">
        <v>471</v>
      </c>
      <c r="F73" s="33" t="s">
        <v>1560</v>
      </c>
      <c r="G73" s="33">
        <v>0</v>
      </c>
      <c r="H73" s="33">
        <v>0</v>
      </c>
      <c r="I73" s="33">
        <v>0</v>
      </c>
      <c r="J73" s="33" t="s">
        <v>356</v>
      </c>
      <c r="K73" s="33" t="s">
        <v>347</v>
      </c>
      <c r="L73" s="51">
        <v>202</v>
      </c>
      <c r="M73" s="51">
        <v>225</v>
      </c>
      <c r="N73" s="52">
        <f t="shared" si="2"/>
        <v>427</v>
      </c>
      <c r="O73" s="53">
        <v>1.6</v>
      </c>
      <c r="P73" s="53">
        <v>1.6</v>
      </c>
      <c r="Q73" s="52">
        <f t="shared" si="6"/>
        <v>683.2</v>
      </c>
      <c r="R73" s="53">
        <v>0.32</v>
      </c>
      <c r="S73" s="53">
        <v>0.32</v>
      </c>
      <c r="T73" s="54">
        <f t="shared" si="3"/>
        <v>136.64000000000001</v>
      </c>
      <c r="U73" s="53">
        <v>28.85</v>
      </c>
      <c r="V73" s="55">
        <f t="shared" si="7"/>
        <v>12318.949999999999</v>
      </c>
      <c r="W73" s="55">
        <v>2.0099999999999998</v>
      </c>
      <c r="X73" s="55">
        <f t="shared" si="4"/>
        <v>858.26999999999987</v>
      </c>
      <c r="Y73" s="55">
        <f t="shared" si="5"/>
        <v>13177.22</v>
      </c>
      <c r="Z73" s="56" t="s">
        <v>1685</v>
      </c>
      <c r="AA73" s="56" t="s">
        <v>1686</v>
      </c>
      <c r="AB73" s="56">
        <v>42034</v>
      </c>
      <c r="AC73" s="45">
        <v>18</v>
      </c>
      <c r="AD73" s="45">
        <v>296</v>
      </c>
      <c r="AE73" s="55" t="s">
        <v>1493</v>
      </c>
    </row>
    <row r="74" spans="2:31" x14ac:dyDescent="0.25">
      <c r="B74" s="33">
        <v>453</v>
      </c>
      <c r="C74" s="33" t="s">
        <v>129</v>
      </c>
      <c r="D74" s="49">
        <v>301</v>
      </c>
      <c r="E74" s="50" t="s">
        <v>472</v>
      </c>
      <c r="F74" s="33" t="s">
        <v>1561</v>
      </c>
      <c r="G74" s="33" t="s">
        <v>134</v>
      </c>
      <c r="H74" s="33" t="s">
        <v>135</v>
      </c>
      <c r="I74" s="33" t="s">
        <v>502</v>
      </c>
      <c r="J74" s="33" t="s">
        <v>356</v>
      </c>
      <c r="K74" s="33" t="s">
        <v>347</v>
      </c>
      <c r="L74" s="51">
        <v>858</v>
      </c>
      <c r="M74" s="51">
        <v>921</v>
      </c>
      <c r="N74" s="52">
        <f t="shared" si="2"/>
        <v>1779</v>
      </c>
      <c r="O74" s="53">
        <v>1.6</v>
      </c>
      <c r="P74" s="53">
        <v>1.6</v>
      </c>
      <c r="Q74" s="52">
        <f t="shared" si="6"/>
        <v>2846.4</v>
      </c>
      <c r="R74" s="53">
        <v>0.32</v>
      </c>
      <c r="S74" s="53">
        <v>0.32</v>
      </c>
      <c r="T74" s="54">
        <f t="shared" si="3"/>
        <v>569.28</v>
      </c>
      <c r="U74" s="53">
        <v>28.85</v>
      </c>
      <c r="V74" s="55">
        <f t="shared" si="7"/>
        <v>51324.149999999994</v>
      </c>
      <c r="W74" s="55">
        <v>2.0099999999999998</v>
      </c>
      <c r="X74" s="55">
        <f t="shared" si="4"/>
        <v>3575.7899999999995</v>
      </c>
      <c r="Y74" s="55">
        <f t="shared" si="5"/>
        <v>54899.939999999995</v>
      </c>
      <c r="Z74" s="56" t="s">
        <v>1685</v>
      </c>
      <c r="AA74" s="56" t="s">
        <v>1686</v>
      </c>
      <c r="AB74" s="56">
        <v>42034</v>
      </c>
      <c r="AC74" s="45">
        <v>80</v>
      </c>
      <c r="AD74" s="45">
        <v>1235</v>
      </c>
      <c r="AE74" s="55" t="s">
        <v>1493</v>
      </c>
    </row>
    <row r="75" spans="2:31" x14ac:dyDescent="0.25">
      <c r="B75" s="33">
        <v>453</v>
      </c>
      <c r="C75" s="33" t="s">
        <v>129</v>
      </c>
      <c r="D75" s="49">
        <v>303</v>
      </c>
      <c r="E75" s="50" t="s">
        <v>473</v>
      </c>
      <c r="F75" s="33" t="s">
        <v>1562</v>
      </c>
      <c r="G75" s="33" t="s">
        <v>137</v>
      </c>
      <c r="H75" s="33" t="s">
        <v>138</v>
      </c>
      <c r="I75" s="33" t="s">
        <v>502</v>
      </c>
      <c r="J75" s="33" t="s">
        <v>356</v>
      </c>
      <c r="K75" s="33" t="s">
        <v>340</v>
      </c>
      <c r="L75" s="51">
        <v>10</v>
      </c>
      <c r="M75" s="51">
        <v>10</v>
      </c>
      <c r="N75" s="52">
        <f t="shared" si="2"/>
        <v>20</v>
      </c>
      <c r="O75" s="53">
        <v>1.6</v>
      </c>
      <c r="P75" s="53">
        <v>1.6</v>
      </c>
      <c r="Q75" s="52">
        <f t="shared" ref="Q75:Q106" si="8">$Q$9*N75</f>
        <v>32</v>
      </c>
      <c r="R75" s="53">
        <v>0.32</v>
      </c>
      <c r="S75" s="53">
        <v>0.32</v>
      </c>
      <c r="T75" s="54">
        <f t="shared" si="3"/>
        <v>6.4</v>
      </c>
      <c r="U75" s="53">
        <v>28.85</v>
      </c>
      <c r="V75" s="55">
        <f t="shared" ref="V75:V106" si="9">$V$9*N75</f>
        <v>577</v>
      </c>
      <c r="W75" s="55">
        <v>2.0099999999999998</v>
      </c>
      <c r="X75" s="55">
        <f t="shared" si="4"/>
        <v>40.199999999999996</v>
      </c>
      <c r="Y75" s="55">
        <f t="shared" si="5"/>
        <v>617.20000000000005</v>
      </c>
      <c r="Z75" s="56" t="s">
        <v>1685</v>
      </c>
      <c r="AA75" s="56" t="s">
        <v>1686</v>
      </c>
      <c r="AB75" s="56">
        <v>42034</v>
      </c>
      <c r="AC75" s="45"/>
      <c r="AD75" s="45">
        <v>0</v>
      </c>
      <c r="AE75" s="55" t="s">
        <v>1493</v>
      </c>
    </row>
    <row r="76" spans="2:31" x14ac:dyDescent="0.25">
      <c r="B76" s="33">
        <v>453</v>
      </c>
      <c r="C76" s="33" t="s">
        <v>129</v>
      </c>
      <c r="D76" s="49">
        <v>302</v>
      </c>
      <c r="E76" s="50" t="s">
        <v>474</v>
      </c>
      <c r="F76" s="33" t="s">
        <v>1563</v>
      </c>
      <c r="G76" s="33" t="s">
        <v>139</v>
      </c>
      <c r="H76" s="33" t="s">
        <v>140</v>
      </c>
      <c r="I76" s="33" t="s">
        <v>502</v>
      </c>
      <c r="J76" s="33" t="s">
        <v>356</v>
      </c>
      <c r="K76" s="33" t="s">
        <v>741</v>
      </c>
      <c r="L76" s="51">
        <v>10</v>
      </c>
      <c r="M76" s="51">
        <v>10</v>
      </c>
      <c r="N76" s="52">
        <f t="shared" ref="N76:N112" si="10">SUM(L76:M76)</f>
        <v>20</v>
      </c>
      <c r="O76" s="53">
        <v>1.6</v>
      </c>
      <c r="P76" s="53">
        <v>1.6</v>
      </c>
      <c r="Q76" s="52">
        <f t="shared" si="8"/>
        <v>32</v>
      </c>
      <c r="R76" s="53">
        <v>0.32</v>
      </c>
      <c r="S76" s="53">
        <v>0.32</v>
      </c>
      <c r="T76" s="54">
        <f t="shared" ref="T76:T112" si="11">+S76*N76</f>
        <v>6.4</v>
      </c>
      <c r="U76" s="53">
        <v>28.85</v>
      </c>
      <c r="V76" s="55">
        <f t="shared" si="9"/>
        <v>577</v>
      </c>
      <c r="W76" s="55">
        <v>2.0099999999999998</v>
      </c>
      <c r="X76" s="55">
        <f t="shared" ref="X76:X112" si="12">+W76*N76</f>
        <v>40.199999999999996</v>
      </c>
      <c r="Y76" s="55">
        <f t="shared" ref="Y76:Y112" si="13">+V76+X76</f>
        <v>617.20000000000005</v>
      </c>
      <c r="Z76" s="56" t="s">
        <v>1685</v>
      </c>
      <c r="AA76" s="56" t="s">
        <v>1686</v>
      </c>
      <c r="AB76" s="56">
        <v>42034</v>
      </c>
      <c r="AC76" s="45"/>
      <c r="AD76" s="45">
        <v>0</v>
      </c>
      <c r="AE76" s="55" t="s">
        <v>1493</v>
      </c>
    </row>
    <row r="77" spans="2:31" x14ac:dyDescent="0.25">
      <c r="B77" s="33">
        <v>453</v>
      </c>
      <c r="C77" s="33" t="s">
        <v>129</v>
      </c>
      <c r="D77" s="49">
        <v>302</v>
      </c>
      <c r="E77" s="50" t="s">
        <v>474</v>
      </c>
      <c r="F77" s="33" t="s">
        <v>1563</v>
      </c>
      <c r="G77" s="33" t="s">
        <v>139</v>
      </c>
      <c r="H77" s="33" t="s">
        <v>140</v>
      </c>
      <c r="I77" s="33" t="s">
        <v>502</v>
      </c>
      <c r="J77" s="33" t="s">
        <v>356</v>
      </c>
      <c r="K77" s="33" t="s">
        <v>789</v>
      </c>
      <c r="L77" s="51">
        <v>325</v>
      </c>
      <c r="M77" s="51">
        <v>428</v>
      </c>
      <c r="N77" s="52">
        <f t="shared" si="10"/>
        <v>753</v>
      </c>
      <c r="O77" s="53">
        <v>1.6</v>
      </c>
      <c r="P77" s="53">
        <v>1.6</v>
      </c>
      <c r="Q77" s="52">
        <f t="shared" si="8"/>
        <v>1204.8</v>
      </c>
      <c r="R77" s="53">
        <v>0.32</v>
      </c>
      <c r="S77" s="53">
        <v>0.32</v>
      </c>
      <c r="T77" s="54">
        <f t="shared" si="11"/>
        <v>240.96</v>
      </c>
      <c r="U77" s="53">
        <v>28.85</v>
      </c>
      <c r="V77" s="55">
        <f t="shared" si="9"/>
        <v>21724.05</v>
      </c>
      <c r="W77" s="55">
        <v>2.0099999999999998</v>
      </c>
      <c r="X77" s="55">
        <f t="shared" si="12"/>
        <v>1513.5299999999997</v>
      </c>
      <c r="Y77" s="55">
        <f t="shared" si="13"/>
        <v>23237.579999999998</v>
      </c>
      <c r="Z77" s="56" t="s">
        <v>1685</v>
      </c>
      <c r="AA77" s="56" t="s">
        <v>1686</v>
      </c>
      <c r="AB77" s="56">
        <v>42034</v>
      </c>
      <c r="AC77" s="45">
        <v>20</v>
      </c>
      <c r="AD77" s="45">
        <v>546</v>
      </c>
      <c r="AE77" s="55" t="s">
        <v>1493</v>
      </c>
    </row>
    <row r="78" spans="2:31" x14ac:dyDescent="0.25">
      <c r="B78" s="33">
        <v>454</v>
      </c>
      <c r="C78" s="33" t="s">
        <v>141</v>
      </c>
      <c r="D78" s="49">
        <v>300</v>
      </c>
      <c r="E78" s="50" t="s">
        <v>475</v>
      </c>
      <c r="F78" s="33" t="s">
        <v>1564</v>
      </c>
      <c r="G78" s="33" t="s">
        <v>142</v>
      </c>
      <c r="H78" s="33" t="s">
        <v>143</v>
      </c>
      <c r="I78" s="33" t="s">
        <v>508</v>
      </c>
      <c r="J78" s="33" t="s">
        <v>356</v>
      </c>
      <c r="K78" s="33" t="s">
        <v>677</v>
      </c>
      <c r="L78" s="51">
        <v>50</v>
      </c>
      <c r="M78" s="51">
        <v>70</v>
      </c>
      <c r="N78" s="52">
        <f t="shared" si="10"/>
        <v>120</v>
      </c>
      <c r="O78" s="53">
        <v>1.6</v>
      </c>
      <c r="P78" s="53">
        <v>1.6</v>
      </c>
      <c r="Q78" s="52">
        <f t="shared" si="8"/>
        <v>192</v>
      </c>
      <c r="R78" s="53">
        <v>0.32</v>
      </c>
      <c r="S78" s="53">
        <v>0.32</v>
      </c>
      <c r="T78" s="54">
        <f t="shared" si="11"/>
        <v>38.4</v>
      </c>
      <c r="U78" s="53">
        <v>28.85</v>
      </c>
      <c r="V78" s="55">
        <f t="shared" si="9"/>
        <v>3461.9999999999995</v>
      </c>
      <c r="W78" s="55">
        <v>2.0099999999999998</v>
      </c>
      <c r="X78" s="55">
        <f t="shared" si="12"/>
        <v>241.2</v>
      </c>
      <c r="Y78" s="55">
        <f t="shared" si="13"/>
        <v>3703.1999999999994</v>
      </c>
      <c r="Z78" s="56" t="s">
        <v>1685</v>
      </c>
      <c r="AA78" s="56" t="s">
        <v>1686</v>
      </c>
      <c r="AB78" s="56">
        <v>42034</v>
      </c>
      <c r="AC78" s="45">
        <v>1</v>
      </c>
      <c r="AD78" s="45">
        <v>72</v>
      </c>
      <c r="AE78" s="55" t="s">
        <v>1493</v>
      </c>
    </row>
    <row r="79" spans="2:31" x14ac:dyDescent="0.25">
      <c r="B79" s="33">
        <v>455</v>
      </c>
      <c r="C79" s="33" t="s">
        <v>146</v>
      </c>
      <c r="D79" s="49">
        <v>303</v>
      </c>
      <c r="E79" s="50" t="s">
        <v>476</v>
      </c>
      <c r="F79" s="33" t="s">
        <v>1565</v>
      </c>
      <c r="G79" s="33" t="s">
        <v>148</v>
      </c>
      <c r="H79" s="33" t="s">
        <v>149</v>
      </c>
      <c r="I79" s="33" t="s">
        <v>503</v>
      </c>
      <c r="J79" s="33" t="s">
        <v>356</v>
      </c>
      <c r="K79" s="33" t="s">
        <v>677</v>
      </c>
      <c r="L79" s="51">
        <v>10</v>
      </c>
      <c r="M79" s="51">
        <v>10</v>
      </c>
      <c r="N79" s="52">
        <f t="shared" si="10"/>
        <v>20</v>
      </c>
      <c r="O79" s="53">
        <v>1.6</v>
      </c>
      <c r="P79" s="53">
        <v>1.6</v>
      </c>
      <c r="Q79" s="52">
        <f t="shared" si="8"/>
        <v>32</v>
      </c>
      <c r="R79" s="53">
        <v>0.32</v>
      </c>
      <c r="S79" s="53">
        <v>0.32</v>
      </c>
      <c r="T79" s="54">
        <f t="shared" si="11"/>
        <v>6.4</v>
      </c>
      <c r="U79" s="53">
        <v>28.85</v>
      </c>
      <c r="V79" s="55">
        <f t="shared" si="9"/>
        <v>577</v>
      </c>
      <c r="W79" s="55">
        <v>1.99</v>
      </c>
      <c r="X79" s="55">
        <f t="shared" si="12"/>
        <v>39.799999999999997</v>
      </c>
      <c r="Y79" s="55">
        <f t="shared" si="13"/>
        <v>616.79999999999995</v>
      </c>
      <c r="Z79" s="56" t="s">
        <v>1685</v>
      </c>
      <c r="AA79" s="56" t="s">
        <v>1686</v>
      </c>
      <c r="AB79" s="56">
        <v>42034</v>
      </c>
      <c r="AC79" s="45">
        <v>1</v>
      </c>
      <c r="AD79" s="45">
        <v>5</v>
      </c>
      <c r="AE79" s="55" t="s">
        <v>1493</v>
      </c>
    </row>
    <row r="80" spans="2:31" x14ac:dyDescent="0.25">
      <c r="B80" s="33">
        <v>455</v>
      </c>
      <c r="C80" s="33" t="s">
        <v>146</v>
      </c>
      <c r="D80" s="49">
        <v>302</v>
      </c>
      <c r="E80" s="50" t="s">
        <v>611</v>
      </c>
      <c r="F80" s="33" t="s">
        <v>1566</v>
      </c>
      <c r="G80" s="33" t="s">
        <v>1650</v>
      </c>
      <c r="H80" s="33" t="s">
        <v>1647</v>
      </c>
      <c r="I80" s="33">
        <v>0</v>
      </c>
      <c r="J80" s="33" t="s">
        <v>356</v>
      </c>
      <c r="K80" s="33" t="s">
        <v>918</v>
      </c>
      <c r="L80" s="51">
        <v>10</v>
      </c>
      <c r="M80" s="51">
        <v>10</v>
      </c>
      <c r="N80" s="52">
        <f t="shared" si="10"/>
        <v>20</v>
      </c>
      <c r="O80" s="53">
        <v>1.6</v>
      </c>
      <c r="P80" s="53">
        <v>1.6</v>
      </c>
      <c r="Q80" s="52">
        <f t="shared" si="8"/>
        <v>32</v>
      </c>
      <c r="R80" s="53">
        <v>0.32</v>
      </c>
      <c r="S80" s="53">
        <v>0.32</v>
      </c>
      <c r="T80" s="54">
        <f t="shared" si="11"/>
        <v>6.4</v>
      </c>
      <c r="U80" s="53">
        <v>28.85</v>
      </c>
      <c r="V80" s="55">
        <f t="shared" si="9"/>
        <v>577</v>
      </c>
      <c r="W80" s="55">
        <v>1.99</v>
      </c>
      <c r="X80" s="55">
        <f t="shared" si="12"/>
        <v>39.799999999999997</v>
      </c>
      <c r="Y80" s="55">
        <f t="shared" si="13"/>
        <v>616.79999999999995</v>
      </c>
      <c r="Z80" s="56" t="s">
        <v>1685</v>
      </c>
      <c r="AA80" s="56" t="s">
        <v>1686</v>
      </c>
      <c r="AB80" s="56">
        <v>42034</v>
      </c>
      <c r="AC80" s="45"/>
      <c r="AD80" s="45">
        <v>0</v>
      </c>
      <c r="AE80" s="55" t="s">
        <v>1493</v>
      </c>
    </row>
    <row r="81" spans="2:31" x14ac:dyDescent="0.25">
      <c r="B81" s="33">
        <v>455</v>
      </c>
      <c r="C81" s="33" t="s">
        <v>146</v>
      </c>
      <c r="D81" s="49">
        <v>302</v>
      </c>
      <c r="E81" s="50" t="s">
        <v>611</v>
      </c>
      <c r="F81" s="33" t="s">
        <v>1566</v>
      </c>
      <c r="G81" s="33" t="s">
        <v>1650</v>
      </c>
      <c r="H81" s="33" t="s">
        <v>1647</v>
      </c>
      <c r="I81" s="33">
        <v>0</v>
      </c>
      <c r="J81" s="33" t="s">
        <v>356</v>
      </c>
      <c r="K81" s="33" t="s">
        <v>677</v>
      </c>
      <c r="L81" s="51">
        <v>60</v>
      </c>
      <c r="M81" s="51">
        <v>60</v>
      </c>
      <c r="N81" s="52">
        <f t="shared" si="10"/>
        <v>120</v>
      </c>
      <c r="O81" s="53">
        <v>1.6</v>
      </c>
      <c r="P81" s="53">
        <v>1.6</v>
      </c>
      <c r="Q81" s="52">
        <f t="shared" si="8"/>
        <v>192</v>
      </c>
      <c r="R81" s="53">
        <v>0.32</v>
      </c>
      <c r="S81" s="53">
        <v>0.32</v>
      </c>
      <c r="T81" s="54">
        <f t="shared" si="11"/>
        <v>38.4</v>
      </c>
      <c r="U81" s="53">
        <v>28.85</v>
      </c>
      <c r="V81" s="55">
        <f t="shared" si="9"/>
        <v>3461.9999999999995</v>
      </c>
      <c r="W81" s="55">
        <v>1.99</v>
      </c>
      <c r="X81" s="55">
        <f t="shared" si="12"/>
        <v>238.8</v>
      </c>
      <c r="Y81" s="55">
        <f t="shared" si="13"/>
        <v>3700.7999999999997</v>
      </c>
      <c r="Z81" s="56" t="s">
        <v>1685</v>
      </c>
      <c r="AA81" s="56" t="s">
        <v>1686</v>
      </c>
      <c r="AB81" s="56">
        <v>42034</v>
      </c>
      <c r="AC81" s="45">
        <v>12</v>
      </c>
      <c r="AD81" s="45">
        <v>0</v>
      </c>
      <c r="AE81" s="55" t="s">
        <v>1493</v>
      </c>
    </row>
    <row r="82" spans="2:31" x14ac:dyDescent="0.25">
      <c r="B82" s="33">
        <v>456</v>
      </c>
      <c r="C82" s="33" t="s">
        <v>150</v>
      </c>
      <c r="D82" s="49">
        <v>301</v>
      </c>
      <c r="E82" s="50" t="s">
        <v>477</v>
      </c>
      <c r="F82" s="33" t="s">
        <v>1567</v>
      </c>
      <c r="G82" s="33" t="s">
        <v>153</v>
      </c>
      <c r="H82" s="33" t="s">
        <v>1648</v>
      </c>
      <c r="I82" s="33" t="s">
        <v>506</v>
      </c>
      <c r="J82" s="33" t="s">
        <v>356</v>
      </c>
      <c r="K82" s="33" t="s">
        <v>741</v>
      </c>
      <c r="L82" s="51">
        <v>160</v>
      </c>
      <c r="M82" s="51">
        <v>170</v>
      </c>
      <c r="N82" s="52">
        <f t="shared" si="10"/>
        <v>330</v>
      </c>
      <c r="O82" s="53">
        <v>1.6</v>
      </c>
      <c r="P82" s="53">
        <v>1.6</v>
      </c>
      <c r="Q82" s="52">
        <f t="shared" si="8"/>
        <v>528</v>
      </c>
      <c r="R82" s="53">
        <v>0.32</v>
      </c>
      <c r="S82" s="53">
        <v>0.32</v>
      </c>
      <c r="T82" s="54">
        <f t="shared" si="11"/>
        <v>105.60000000000001</v>
      </c>
      <c r="U82" s="53">
        <v>28.85</v>
      </c>
      <c r="V82" s="55">
        <f t="shared" si="9"/>
        <v>9520.5</v>
      </c>
      <c r="W82" s="55">
        <v>1.99</v>
      </c>
      <c r="X82" s="55">
        <f t="shared" si="12"/>
        <v>656.7</v>
      </c>
      <c r="Y82" s="55">
        <f t="shared" si="13"/>
        <v>10177.200000000001</v>
      </c>
      <c r="Z82" s="56" t="s">
        <v>1685</v>
      </c>
      <c r="AA82" s="56" t="s">
        <v>1686</v>
      </c>
      <c r="AB82" s="56">
        <v>42034</v>
      </c>
      <c r="AC82" s="45">
        <v>25</v>
      </c>
      <c r="AD82" s="45">
        <v>253</v>
      </c>
      <c r="AE82" s="55" t="s">
        <v>1493</v>
      </c>
    </row>
    <row r="83" spans="2:31" x14ac:dyDescent="0.25">
      <c r="B83" s="33">
        <v>458</v>
      </c>
      <c r="C83" s="33" t="s">
        <v>154</v>
      </c>
      <c r="D83" s="49">
        <v>303</v>
      </c>
      <c r="E83" s="50" t="s">
        <v>478</v>
      </c>
      <c r="F83" s="33" t="s">
        <v>1568</v>
      </c>
      <c r="G83" s="33" t="s">
        <v>155</v>
      </c>
      <c r="H83" s="33" t="s">
        <v>156</v>
      </c>
      <c r="I83" s="33" t="s">
        <v>503</v>
      </c>
      <c r="J83" s="33" t="s">
        <v>356</v>
      </c>
      <c r="K83" s="33" t="s">
        <v>677</v>
      </c>
      <c r="L83" s="51">
        <v>2700</v>
      </c>
      <c r="M83" s="51">
        <v>2700</v>
      </c>
      <c r="N83" s="52">
        <f t="shared" si="10"/>
        <v>5400</v>
      </c>
      <c r="O83" s="53">
        <v>1.6</v>
      </c>
      <c r="P83" s="53">
        <v>1.6</v>
      </c>
      <c r="Q83" s="52">
        <f t="shared" si="8"/>
        <v>8640</v>
      </c>
      <c r="R83" s="53">
        <v>0.32</v>
      </c>
      <c r="S83" s="53">
        <v>0.32</v>
      </c>
      <c r="T83" s="54">
        <f t="shared" si="11"/>
        <v>1728</v>
      </c>
      <c r="U83" s="53">
        <v>28.85</v>
      </c>
      <c r="V83" s="55">
        <f t="shared" si="9"/>
        <v>155790</v>
      </c>
      <c r="W83" s="55">
        <v>1.99</v>
      </c>
      <c r="X83" s="55">
        <f t="shared" si="12"/>
        <v>10746</v>
      </c>
      <c r="Y83" s="55">
        <f t="shared" si="13"/>
        <v>166536</v>
      </c>
      <c r="Z83" s="56" t="s">
        <v>1685</v>
      </c>
      <c r="AA83" s="56" t="s">
        <v>1686</v>
      </c>
      <c r="AB83" s="56">
        <v>42034</v>
      </c>
      <c r="AC83" s="45">
        <v>448</v>
      </c>
      <c r="AD83" s="45">
        <v>3820</v>
      </c>
      <c r="AE83" s="55" t="s">
        <v>1493</v>
      </c>
    </row>
    <row r="84" spans="2:31" x14ac:dyDescent="0.25">
      <c r="B84" s="33">
        <v>458</v>
      </c>
      <c r="C84" s="33" t="s">
        <v>154</v>
      </c>
      <c r="D84" s="49">
        <v>309</v>
      </c>
      <c r="E84" s="50" t="s">
        <v>479</v>
      </c>
      <c r="F84" s="33" t="s">
        <v>1569</v>
      </c>
      <c r="G84" s="33" t="s">
        <v>158</v>
      </c>
      <c r="H84" s="33" t="s">
        <v>159</v>
      </c>
      <c r="I84" s="33" t="s">
        <v>503</v>
      </c>
      <c r="J84" s="33" t="s">
        <v>356</v>
      </c>
      <c r="K84" s="33" t="s">
        <v>677</v>
      </c>
      <c r="L84" s="51">
        <v>897</v>
      </c>
      <c r="M84" s="51">
        <v>981</v>
      </c>
      <c r="N84" s="52">
        <f t="shared" si="10"/>
        <v>1878</v>
      </c>
      <c r="O84" s="53">
        <v>1.6</v>
      </c>
      <c r="P84" s="53">
        <v>1.6</v>
      </c>
      <c r="Q84" s="52">
        <f t="shared" si="8"/>
        <v>3004.8</v>
      </c>
      <c r="R84" s="53">
        <v>0.32</v>
      </c>
      <c r="S84" s="53">
        <v>0.32</v>
      </c>
      <c r="T84" s="54">
        <f t="shared" si="11"/>
        <v>600.96</v>
      </c>
      <c r="U84" s="53">
        <v>28.85</v>
      </c>
      <c r="V84" s="55">
        <f t="shared" si="9"/>
        <v>54180.299999999996</v>
      </c>
      <c r="W84" s="55">
        <v>1.99</v>
      </c>
      <c r="X84" s="55">
        <f t="shared" si="12"/>
        <v>3737.22</v>
      </c>
      <c r="Y84" s="55">
        <f t="shared" si="13"/>
        <v>57917.52</v>
      </c>
      <c r="Z84" s="56" t="s">
        <v>1685</v>
      </c>
      <c r="AA84" s="56" t="s">
        <v>1686</v>
      </c>
      <c r="AB84" s="56">
        <v>42034</v>
      </c>
      <c r="AC84" s="45">
        <v>143</v>
      </c>
      <c r="AD84" s="45">
        <v>1304</v>
      </c>
      <c r="AE84" s="55" t="s">
        <v>1493</v>
      </c>
    </row>
    <row r="85" spans="2:31" x14ac:dyDescent="0.25">
      <c r="B85" s="33">
        <v>458</v>
      </c>
      <c r="C85" s="33" t="s">
        <v>154</v>
      </c>
      <c r="D85" s="49">
        <v>307</v>
      </c>
      <c r="E85" s="50" t="s">
        <v>480</v>
      </c>
      <c r="F85" s="33" t="s">
        <v>1570</v>
      </c>
      <c r="G85" s="33" t="s">
        <v>161</v>
      </c>
      <c r="H85" s="33" t="s">
        <v>162</v>
      </c>
      <c r="I85" s="33" t="s">
        <v>503</v>
      </c>
      <c r="J85" s="33" t="s">
        <v>356</v>
      </c>
      <c r="K85" s="33" t="s">
        <v>918</v>
      </c>
      <c r="L85" s="51">
        <v>911</v>
      </c>
      <c r="M85" s="51">
        <v>1082</v>
      </c>
      <c r="N85" s="52">
        <f t="shared" si="10"/>
        <v>1993</v>
      </c>
      <c r="O85" s="53">
        <v>1.6</v>
      </c>
      <c r="P85" s="53">
        <v>1.6</v>
      </c>
      <c r="Q85" s="52">
        <f t="shared" si="8"/>
        <v>3188.8</v>
      </c>
      <c r="R85" s="53">
        <v>0.32</v>
      </c>
      <c r="S85" s="53">
        <v>0.32</v>
      </c>
      <c r="T85" s="54">
        <f t="shared" si="11"/>
        <v>637.76</v>
      </c>
      <c r="U85" s="53">
        <v>28.85</v>
      </c>
      <c r="V85" s="55">
        <f t="shared" si="9"/>
        <v>57498.049999999996</v>
      </c>
      <c r="W85" s="55">
        <v>1.99</v>
      </c>
      <c r="X85" s="55">
        <f t="shared" si="12"/>
        <v>3966.07</v>
      </c>
      <c r="Y85" s="55">
        <f t="shared" si="13"/>
        <v>61464.119999999995</v>
      </c>
      <c r="Z85" s="56" t="s">
        <v>1685</v>
      </c>
      <c r="AA85" s="56" t="s">
        <v>1686</v>
      </c>
      <c r="AB85" s="56">
        <v>42034</v>
      </c>
      <c r="AC85" s="45">
        <v>132</v>
      </c>
      <c r="AD85" s="45">
        <v>1614</v>
      </c>
      <c r="AE85" s="55" t="s">
        <v>1493</v>
      </c>
    </row>
    <row r="86" spans="2:31" x14ac:dyDescent="0.25">
      <c r="B86" s="33">
        <v>458</v>
      </c>
      <c r="C86" s="33" t="s">
        <v>154</v>
      </c>
      <c r="D86" s="49">
        <v>314</v>
      </c>
      <c r="E86" s="50" t="s">
        <v>482</v>
      </c>
      <c r="F86" s="33" t="s">
        <v>1571</v>
      </c>
      <c r="G86" s="33" t="s">
        <v>163</v>
      </c>
      <c r="H86" s="33" t="s">
        <v>166</v>
      </c>
      <c r="I86" s="33" t="s">
        <v>503</v>
      </c>
      <c r="J86" s="33" t="s">
        <v>356</v>
      </c>
      <c r="K86" s="33" t="s">
        <v>677</v>
      </c>
      <c r="L86" s="51">
        <v>487</v>
      </c>
      <c r="M86" s="51">
        <v>527</v>
      </c>
      <c r="N86" s="52">
        <f t="shared" si="10"/>
        <v>1014</v>
      </c>
      <c r="O86" s="53">
        <v>1.6</v>
      </c>
      <c r="P86" s="53">
        <v>1.6</v>
      </c>
      <c r="Q86" s="52">
        <f t="shared" si="8"/>
        <v>1622.4</v>
      </c>
      <c r="R86" s="53">
        <v>0.32</v>
      </c>
      <c r="S86" s="53">
        <v>0.32</v>
      </c>
      <c r="T86" s="54">
        <f t="shared" si="11"/>
        <v>324.48</v>
      </c>
      <c r="U86" s="53">
        <v>28.85</v>
      </c>
      <c r="V86" s="55">
        <f t="shared" si="9"/>
        <v>29253.899999999998</v>
      </c>
      <c r="W86" s="55">
        <v>1.99</v>
      </c>
      <c r="X86" s="55">
        <f t="shared" si="12"/>
        <v>2017.86</v>
      </c>
      <c r="Y86" s="55">
        <f t="shared" si="13"/>
        <v>31271.759999999998</v>
      </c>
      <c r="Z86" s="56" t="s">
        <v>1685</v>
      </c>
      <c r="AA86" s="56" t="s">
        <v>1686</v>
      </c>
      <c r="AB86" s="56">
        <v>42034</v>
      </c>
      <c r="AC86" s="45">
        <v>74</v>
      </c>
      <c r="AD86" s="45">
        <v>704</v>
      </c>
      <c r="AE86" s="55" t="s">
        <v>1493</v>
      </c>
    </row>
    <row r="87" spans="2:31" x14ac:dyDescent="0.25">
      <c r="B87" s="33">
        <v>458</v>
      </c>
      <c r="C87" s="33" t="s">
        <v>154</v>
      </c>
      <c r="D87" s="49">
        <v>306</v>
      </c>
      <c r="E87" s="50" t="s">
        <v>481</v>
      </c>
      <c r="F87" s="33" t="s">
        <v>1572</v>
      </c>
      <c r="G87" s="33" t="s">
        <v>165</v>
      </c>
      <c r="H87" s="33" t="s">
        <v>164</v>
      </c>
      <c r="I87" s="33" t="s">
        <v>503</v>
      </c>
      <c r="J87" s="33" t="s">
        <v>356</v>
      </c>
      <c r="K87" s="33" t="s">
        <v>918</v>
      </c>
      <c r="L87" s="51">
        <v>899</v>
      </c>
      <c r="M87" s="51">
        <v>880</v>
      </c>
      <c r="N87" s="52">
        <f t="shared" si="10"/>
        <v>1779</v>
      </c>
      <c r="O87" s="53">
        <v>1.6</v>
      </c>
      <c r="P87" s="53">
        <v>1.6</v>
      </c>
      <c r="Q87" s="52">
        <f t="shared" si="8"/>
        <v>2846.4</v>
      </c>
      <c r="R87" s="53">
        <v>0.32</v>
      </c>
      <c r="S87" s="53">
        <v>0.32</v>
      </c>
      <c r="T87" s="54">
        <f t="shared" si="11"/>
        <v>569.28</v>
      </c>
      <c r="U87" s="53">
        <v>28.85</v>
      </c>
      <c r="V87" s="55">
        <f t="shared" si="9"/>
        <v>51324.149999999994</v>
      </c>
      <c r="W87" s="55">
        <v>1.99</v>
      </c>
      <c r="X87" s="55">
        <f t="shared" si="12"/>
        <v>3540.21</v>
      </c>
      <c r="Y87" s="55">
        <f t="shared" si="13"/>
        <v>54864.359999999993</v>
      </c>
      <c r="Z87" s="56" t="s">
        <v>1685</v>
      </c>
      <c r="AA87" s="56" t="s">
        <v>1686</v>
      </c>
      <c r="AB87" s="56">
        <v>42034</v>
      </c>
      <c r="AC87" s="45">
        <v>235</v>
      </c>
      <c r="AD87" s="45">
        <v>1435</v>
      </c>
      <c r="AE87" s="55" t="s">
        <v>1493</v>
      </c>
    </row>
    <row r="88" spans="2:31" x14ac:dyDescent="0.25">
      <c r="B88" s="33">
        <v>458</v>
      </c>
      <c r="C88" s="33" t="s">
        <v>154</v>
      </c>
      <c r="D88" s="49">
        <v>304</v>
      </c>
      <c r="E88" s="50" t="s">
        <v>483</v>
      </c>
      <c r="F88" s="33" t="s">
        <v>1573</v>
      </c>
      <c r="G88" s="33" t="s">
        <v>167</v>
      </c>
      <c r="H88" s="33" t="s">
        <v>53</v>
      </c>
      <c r="I88" s="33" t="s">
        <v>503</v>
      </c>
      <c r="J88" s="33" t="s">
        <v>356</v>
      </c>
      <c r="K88" s="33" t="s">
        <v>918</v>
      </c>
      <c r="L88" s="51">
        <v>712</v>
      </c>
      <c r="M88" s="51">
        <v>737</v>
      </c>
      <c r="N88" s="52">
        <f t="shared" si="10"/>
        <v>1449</v>
      </c>
      <c r="O88" s="53">
        <v>1.6</v>
      </c>
      <c r="P88" s="53">
        <v>1.6</v>
      </c>
      <c r="Q88" s="52">
        <f t="shared" si="8"/>
        <v>2318.4</v>
      </c>
      <c r="R88" s="53">
        <v>0.32</v>
      </c>
      <c r="S88" s="53">
        <v>0.32</v>
      </c>
      <c r="T88" s="54">
        <f t="shared" si="11"/>
        <v>463.68</v>
      </c>
      <c r="U88" s="53">
        <v>28.85</v>
      </c>
      <c r="V88" s="55">
        <f t="shared" si="9"/>
        <v>41803.649999999994</v>
      </c>
      <c r="W88" s="55">
        <v>1.99</v>
      </c>
      <c r="X88" s="55">
        <f t="shared" si="12"/>
        <v>2883.5099999999998</v>
      </c>
      <c r="Y88" s="55">
        <f t="shared" si="13"/>
        <v>44687.159999999996</v>
      </c>
      <c r="Z88" s="56" t="s">
        <v>1685</v>
      </c>
      <c r="AA88" s="56" t="s">
        <v>1686</v>
      </c>
      <c r="AB88" s="56">
        <v>42034</v>
      </c>
      <c r="AC88" s="45">
        <v>201</v>
      </c>
      <c r="AD88" s="45">
        <v>1170</v>
      </c>
      <c r="AE88" s="55" t="s">
        <v>1493</v>
      </c>
    </row>
    <row r="89" spans="2:31" x14ac:dyDescent="0.25">
      <c r="B89" s="33">
        <v>458</v>
      </c>
      <c r="C89" s="33" t="s">
        <v>154</v>
      </c>
      <c r="D89" s="49">
        <v>304</v>
      </c>
      <c r="E89" s="50" t="s">
        <v>483</v>
      </c>
      <c r="F89" s="33" t="s">
        <v>1573</v>
      </c>
      <c r="G89" s="33" t="s">
        <v>167</v>
      </c>
      <c r="H89" s="33" t="s">
        <v>53</v>
      </c>
      <c r="I89" s="33" t="s">
        <v>503</v>
      </c>
      <c r="J89" s="33" t="s">
        <v>356</v>
      </c>
      <c r="K89" s="33" t="s">
        <v>677</v>
      </c>
      <c r="L89" s="51">
        <v>400</v>
      </c>
      <c r="M89" s="51">
        <v>409</v>
      </c>
      <c r="N89" s="52">
        <f t="shared" si="10"/>
        <v>809</v>
      </c>
      <c r="O89" s="53">
        <v>1.6</v>
      </c>
      <c r="P89" s="53">
        <v>1.6</v>
      </c>
      <c r="Q89" s="52">
        <f t="shared" si="8"/>
        <v>1294.4000000000001</v>
      </c>
      <c r="R89" s="53">
        <v>0.32</v>
      </c>
      <c r="S89" s="53">
        <v>0.32</v>
      </c>
      <c r="T89" s="54">
        <f t="shared" si="11"/>
        <v>258.88</v>
      </c>
      <c r="U89" s="53">
        <v>28.85</v>
      </c>
      <c r="V89" s="55">
        <f t="shared" si="9"/>
        <v>23339.649999999998</v>
      </c>
      <c r="W89" s="55">
        <v>1.99</v>
      </c>
      <c r="X89" s="55">
        <f t="shared" si="12"/>
        <v>1609.91</v>
      </c>
      <c r="Y89" s="55">
        <f t="shared" si="13"/>
        <v>24949.559999999998</v>
      </c>
      <c r="Z89" s="56" t="s">
        <v>1685</v>
      </c>
      <c r="AA89" s="56" t="s">
        <v>1686</v>
      </c>
      <c r="AB89" s="56">
        <v>42034</v>
      </c>
      <c r="AC89" s="45">
        <v>85</v>
      </c>
      <c r="AD89" s="45">
        <v>562</v>
      </c>
      <c r="AE89" s="55" t="s">
        <v>1493</v>
      </c>
    </row>
    <row r="90" spans="2:31" x14ac:dyDescent="0.25">
      <c r="B90" s="33">
        <v>458</v>
      </c>
      <c r="C90" s="33" t="s">
        <v>154</v>
      </c>
      <c r="D90" s="49">
        <v>312</v>
      </c>
      <c r="E90" s="50" t="s">
        <v>484</v>
      </c>
      <c r="F90" s="33" t="s">
        <v>1574</v>
      </c>
      <c r="G90" s="33" t="s">
        <v>168</v>
      </c>
      <c r="H90" s="33" t="s">
        <v>169</v>
      </c>
      <c r="I90" s="33" t="s">
        <v>503</v>
      </c>
      <c r="J90" s="33" t="s">
        <v>356</v>
      </c>
      <c r="K90" s="33" t="s">
        <v>677</v>
      </c>
      <c r="L90" s="51">
        <v>629</v>
      </c>
      <c r="M90" s="51">
        <v>650</v>
      </c>
      <c r="N90" s="52">
        <f t="shared" si="10"/>
        <v>1279</v>
      </c>
      <c r="O90" s="53">
        <v>1.6</v>
      </c>
      <c r="P90" s="53">
        <v>1.6</v>
      </c>
      <c r="Q90" s="52">
        <f t="shared" si="8"/>
        <v>2046.4</v>
      </c>
      <c r="R90" s="53">
        <v>0.32</v>
      </c>
      <c r="S90" s="53">
        <v>0.32</v>
      </c>
      <c r="T90" s="54">
        <f t="shared" si="11"/>
        <v>409.28000000000003</v>
      </c>
      <c r="U90" s="53">
        <v>28.85</v>
      </c>
      <c r="V90" s="55">
        <f t="shared" si="9"/>
        <v>36899.149999999994</v>
      </c>
      <c r="W90" s="55">
        <v>1.99</v>
      </c>
      <c r="X90" s="55">
        <f t="shared" si="12"/>
        <v>2545.21</v>
      </c>
      <c r="Y90" s="55">
        <f t="shared" si="13"/>
        <v>39444.359999999993</v>
      </c>
      <c r="Z90" s="56" t="s">
        <v>1685</v>
      </c>
      <c r="AA90" s="56" t="s">
        <v>1686</v>
      </c>
      <c r="AB90" s="56">
        <v>42034</v>
      </c>
      <c r="AC90" s="45">
        <v>143</v>
      </c>
      <c r="AD90" s="45">
        <v>888</v>
      </c>
      <c r="AE90" s="55" t="s">
        <v>1493</v>
      </c>
    </row>
    <row r="91" spans="2:31" x14ac:dyDescent="0.25">
      <c r="B91" s="33">
        <v>458</v>
      </c>
      <c r="C91" s="33" t="s">
        <v>154</v>
      </c>
      <c r="D91" s="49">
        <v>302</v>
      </c>
      <c r="E91" s="50" t="s">
        <v>485</v>
      </c>
      <c r="F91" s="33" t="s">
        <v>1575</v>
      </c>
      <c r="G91" s="33" t="s">
        <v>171</v>
      </c>
      <c r="H91" s="33" t="s">
        <v>172</v>
      </c>
      <c r="I91" s="33" t="s">
        <v>503</v>
      </c>
      <c r="J91" s="33" t="s">
        <v>356</v>
      </c>
      <c r="K91" s="33" t="s">
        <v>677</v>
      </c>
      <c r="L91" s="51">
        <v>1500</v>
      </c>
      <c r="M91" s="51">
        <v>1500</v>
      </c>
      <c r="N91" s="52">
        <f t="shared" si="10"/>
        <v>3000</v>
      </c>
      <c r="O91" s="53">
        <v>1.6</v>
      </c>
      <c r="P91" s="53">
        <v>1.6</v>
      </c>
      <c r="Q91" s="52">
        <f t="shared" si="8"/>
        <v>4800</v>
      </c>
      <c r="R91" s="53">
        <v>0.32</v>
      </c>
      <c r="S91" s="53">
        <v>0.32</v>
      </c>
      <c r="T91" s="54">
        <f t="shared" si="11"/>
        <v>960</v>
      </c>
      <c r="U91" s="53">
        <v>28.85</v>
      </c>
      <c r="V91" s="55">
        <f t="shared" si="9"/>
        <v>86550</v>
      </c>
      <c r="W91" s="55">
        <v>1.99</v>
      </c>
      <c r="X91" s="55">
        <f t="shared" si="12"/>
        <v>5970</v>
      </c>
      <c r="Y91" s="55">
        <f t="shared" si="13"/>
        <v>92520</v>
      </c>
      <c r="Z91" s="56" t="s">
        <v>1685</v>
      </c>
      <c r="AA91" s="56" t="s">
        <v>1686</v>
      </c>
      <c r="AB91" s="56">
        <v>42034</v>
      </c>
      <c r="AC91" s="45">
        <v>119</v>
      </c>
      <c r="AD91" s="45">
        <v>2108</v>
      </c>
      <c r="AE91" s="55" t="s">
        <v>1493</v>
      </c>
    </row>
    <row r="92" spans="2:31" x14ac:dyDescent="0.25">
      <c r="B92" s="33">
        <v>458</v>
      </c>
      <c r="C92" s="33" t="s">
        <v>154</v>
      </c>
      <c r="D92" s="49">
        <v>313</v>
      </c>
      <c r="E92" s="50" t="s">
        <v>486</v>
      </c>
      <c r="F92" s="33" t="s">
        <v>1576</v>
      </c>
      <c r="G92" s="33" t="s">
        <v>173</v>
      </c>
      <c r="H92" s="33" t="s">
        <v>174</v>
      </c>
      <c r="I92" s="33" t="s">
        <v>503</v>
      </c>
      <c r="J92" s="33" t="s">
        <v>356</v>
      </c>
      <c r="K92" s="33" t="s">
        <v>918</v>
      </c>
      <c r="L92" s="51">
        <v>407</v>
      </c>
      <c r="M92" s="51">
        <v>385</v>
      </c>
      <c r="N92" s="52">
        <f t="shared" si="10"/>
        <v>792</v>
      </c>
      <c r="O92" s="53">
        <v>1.6</v>
      </c>
      <c r="P92" s="53">
        <v>1.6</v>
      </c>
      <c r="Q92" s="52">
        <f t="shared" si="8"/>
        <v>1267.2</v>
      </c>
      <c r="R92" s="53">
        <v>0.32</v>
      </c>
      <c r="S92" s="53">
        <v>0.32</v>
      </c>
      <c r="T92" s="54">
        <f t="shared" si="11"/>
        <v>253.44</v>
      </c>
      <c r="U92" s="53">
        <v>28.85</v>
      </c>
      <c r="V92" s="55">
        <f t="shared" si="9"/>
        <v>22849.199999999997</v>
      </c>
      <c r="W92" s="55">
        <v>1.99</v>
      </c>
      <c r="X92" s="55">
        <f t="shared" si="12"/>
        <v>1576.08</v>
      </c>
      <c r="Y92" s="55">
        <f t="shared" si="13"/>
        <v>24425.279999999999</v>
      </c>
      <c r="Z92" s="56" t="s">
        <v>1685</v>
      </c>
      <c r="AA92" s="56" t="s">
        <v>1686</v>
      </c>
      <c r="AB92" s="56">
        <v>42034</v>
      </c>
      <c r="AC92" s="45">
        <v>127</v>
      </c>
      <c r="AD92" s="45">
        <v>639</v>
      </c>
      <c r="AE92" s="55" t="s">
        <v>1493</v>
      </c>
    </row>
    <row r="93" spans="2:31" x14ac:dyDescent="0.25">
      <c r="B93" s="33">
        <v>458</v>
      </c>
      <c r="C93" s="33" t="s">
        <v>154</v>
      </c>
      <c r="D93" s="49">
        <v>300</v>
      </c>
      <c r="E93" s="50" t="s">
        <v>487</v>
      </c>
      <c r="F93" s="33" t="s">
        <v>1577</v>
      </c>
      <c r="G93" s="33" t="s">
        <v>154</v>
      </c>
      <c r="H93" s="33" t="s">
        <v>175</v>
      </c>
      <c r="I93" s="33" t="s">
        <v>503</v>
      </c>
      <c r="J93" s="33" t="s">
        <v>356</v>
      </c>
      <c r="K93" s="33" t="s">
        <v>918</v>
      </c>
      <c r="L93" s="51">
        <v>614</v>
      </c>
      <c r="M93" s="51">
        <v>505</v>
      </c>
      <c r="N93" s="52">
        <f t="shared" si="10"/>
        <v>1119</v>
      </c>
      <c r="O93" s="53">
        <v>1.6</v>
      </c>
      <c r="P93" s="53">
        <v>1.6</v>
      </c>
      <c r="Q93" s="52">
        <f t="shared" si="8"/>
        <v>1790.4</v>
      </c>
      <c r="R93" s="53">
        <v>0.32</v>
      </c>
      <c r="S93" s="53">
        <v>0.32</v>
      </c>
      <c r="T93" s="54">
        <f t="shared" si="11"/>
        <v>358.08</v>
      </c>
      <c r="U93" s="53">
        <v>28.85</v>
      </c>
      <c r="V93" s="55">
        <f t="shared" si="9"/>
        <v>32283.149999999998</v>
      </c>
      <c r="W93" s="55">
        <v>1.99</v>
      </c>
      <c r="X93" s="55">
        <f t="shared" si="12"/>
        <v>2226.81</v>
      </c>
      <c r="Y93" s="55">
        <f t="shared" si="13"/>
        <v>34509.96</v>
      </c>
      <c r="Z93" s="56" t="s">
        <v>1685</v>
      </c>
      <c r="AA93" s="56" t="s">
        <v>1686</v>
      </c>
      <c r="AB93" s="56">
        <v>42034</v>
      </c>
      <c r="AC93" s="45">
        <v>188</v>
      </c>
      <c r="AD93" s="45">
        <v>901</v>
      </c>
      <c r="AE93" s="55" t="s">
        <v>1493</v>
      </c>
    </row>
    <row r="94" spans="2:31" x14ac:dyDescent="0.25">
      <c r="B94" s="33">
        <v>458</v>
      </c>
      <c r="C94" s="33" t="s">
        <v>154</v>
      </c>
      <c r="D94" s="49">
        <v>300</v>
      </c>
      <c r="E94" s="50" t="s">
        <v>487</v>
      </c>
      <c r="F94" s="33" t="s">
        <v>1577</v>
      </c>
      <c r="G94" s="33" t="s">
        <v>154</v>
      </c>
      <c r="H94" s="33" t="s">
        <v>175</v>
      </c>
      <c r="I94" s="33" t="s">
        <v>503</v>
      </c>
      <c r="J94" s="33" t="s">
        <v>356</v>
      </c>
      <c r="K94" s="33" t="s">
        <v>677</v>
      </c>
      <c r="L94" s="51">
        <v>613</v>
      </c>
      <c r="M94" s="51">
        <v>622</v>
      </c>
      <c r="N94" s="52">
        <f t="shared" si="10"/>
        <v>1235</v>
      </c>
      <c r="O94" s="53">
        <v>1.6</v>
      </c>
      <c r="P94" s="53">
        <v>1.6</v>
      </c>
      <c r="Q94" s="52">
        <f t="shared" si="8"/>
        <v>1976</v>
      </c>
      <c r="R94" s="53">
        <v>0.32</v>
      </c>
      <c r="S94" s="53">
        <v>0.32</v>
      </c>
      <c r="T94" s="54">
        <f t="shared" si="11"/>
        <v>395.2</v>
      </c>
      <c r="U94" s="53">
        <v>28.85</v>
      </c>
      <c r="V94" s="55">
        <f t="shared" si="9"/>
        <v>35629.75</v>
      </c>
      <c r="W94" s="55">
        <v>1.99</v>
      </c>
      <c r="X94" s="55">
        <f t="shared" si="12"/>
        <v>2457.65</v>
      </c>
      <c r="Y94" s="55">
        <f t="shared" si="13"/>
        <v>38087.4</v>
      </c>
      <c r="Z94" s="56" t="s">
        <v>1685</v>
      </c>
      <c r="AA94" s="56" t="s">
        <v>1686</v>
      </c>
      <c r="AB94" s="56">
        <v>42034</v>
      </c>
      <c r="AC94" s="45">
        <v>160</v>
      </c>
      <c r="AD94" s="45">
        <v>858</v>
      </c>
      <c r="AE94" s="55" t="s">
        <v>1493</v>
      </c>
    </row>
    <row r="95" spans="2:31" x14ac:dyDescent="0.25">
      <c r="B95" s="33">
        <v>458</v>
      </c>
      <c r="C95" s="33" t="s">
        <v>154</v>
      </c>
      <c r="D95" s="49">
        <v>305</v>
      </c>
      <c r="E95" s="50" t="s">
        <v>488</v>
      </c>
      <c r="F95" s="33" t="s">
        <v>1578</v>
      </c>
      <c r="G95" s="33" t="s">
        <v>177</v>
      </c>
      <c r="H95" s="33" t="s">
        <v>178</v>
      </c>
      <c r="I95" s="33" t="s">
        <v>503</v>
      </c>
      <c r="J95" s="33" t="s">
        <v>356</v>
      </c>
      <c r="K95" s="33" t="s">
        <v>918</v>
      </c>
      <c r="L95" s="51">
        <v>50</v>
      </c>
      <c r="M95" s="51">
        <v>50</v>
      </c>
      <c r="N95" s="52">
        <f t="shared" si="10"/>
        <v>100</v>
      </c>
      <c r="O95" s="53">
        <v>1.6</v>
      </c>
      <c r="P95" s="53">
        <v>1.6</v>
      </c>
      <c r="Q95" s="52">
        <f t="shared" si="8"/>
        <v>160</v>
      </c>
      <c r="R95" s="53">
        <v>0.32</v>
      </c>
      <c r="S95" s="53">
        <v>0.32</v>
      </c>
      <c r="T95" s="54">
        <f t="shared" si="11"/>
        <v>32</v>
      </c>
      <c r="U95" s="53">
        <v>28.85</v>
      </c>
      <c r="V95" s="55">
        <f t="shared" si="9"/>
        <v>2885</v>
      </c>
      <c r="W95" s="55">
        <v>1.99</v>
      </c>
      <c r="X95" s="55">
        <f t="shared" si="12"/>
        <v>199</v>
      </c>
      <c r="Y95" s="55">
        <f t="shared" si="13"/>
        <v>3084</v>
      </c>
      <c r="Z95" s="56" t="s">
        <v>1685</v>
      </c>
      <c r="AA95" s="56" t="s">
        <v>1686</v>
      </c>
      <c r="AB95" s="56">
        <v>42034</v>
      </c>
      <c r="AC95" s="45">
        <v>14</v>
      </c>
      <c r="AD95" s="45">
        <v>69</v>
      </c>
      <c r="AE95" s="55" t="s">
        <v>1493</v>
      </c>
    </row>
    <row r="96" spans="2:31" x14ac:dyDescent="0.25">
      <c r="B96" s="33">
        <v>458</v>
      </c>
      <c r="C96" s="33" t="s">
        <v>154</v>
      </c>
      <c r="D96" s="49">
        <v>305</v>
      </c>
      <c r="E96" s="50" t="s">
        <v>488</v>
      </c>
      <c r="F96" s="33" t="s">
        <v>1578</v>
      </c>
      <c r="G96" s="33" t="s">
        <v>177</v>
      </c>
      <c r="H96" s="33" t="s">
        <v>178</v>
      </c>
      <c r="I96" s="33" t="s">
        <v>503</v>
      </c>
      <c r="J96" s="33" t="s">
        <v>356</v>
      </c>
      <c r="K96" s="33" t="s">
        <v>677</v>
      </c>
      <c r="L96" s="51">
        <v>848</v>
      </c>
      <c r="M96" s="51">
        <v>955</v>
      </c>
      <c r="N96" s="52">
        <f t="shared" si="10"/>
        <v>1803</v>
      </c>
      <c r="O96" s="53">
        <v>1.6</v>
      </c>
      <c r="P96" s="53">
        <v>1.6</v>
      </c>
      <c r="Q96" s="52">
        <f t="shared" si="8"/>
        <v>2884.8</v>
      </c>
      <c r="R96" s="53">
        <v>0.32</v>
      </c>
      <c r="S96" s="53">
        <v>0.32</v>
      </c>
      <c r="T96" s="54">
        <f t="shared" si="11"/>
        <v>576.96</v>
      </c>
      <c r="U96" s="53">
        <v>28.85</v>
      </c>
      <c r="V96" s="55">
        <f t="shared" si="9"/>
        <v>52016.549999999996</v>
      </c>
      <c r="W96" s="55">
        <v>1.99</v>
      </c>
      <c r="X96" s="55">
        <f t="shared" si="12"/>
        <v>3587.97</v>
      </c>
      <c r="Y96" s="55">
        <f t="shared" si="13"/>
        <v>55604.52</v>
      </c>
      <c r="Z96" s="56" t="s">
        <v>1685</v>
      </c>
      <c r="AA96" s="56" t="s">
        <v>1686</v>
      </c>
      <c r="AB96" s="56">
        <v>42034</v>
      </c>
      <c r="AC96" s="45">
        <v>74</v>
      </c>
      <c r="AD96" s="45">
        <v>1251</v>
      </c>
      <c r="AE96" s="55" t="s">
        <v>1493</v>
      </c>
    </row>
    <row r="97" spans="2:31" x14ac:dyDescent="0.25">
      <c r="B97" s="33">
        <v>458</v>
      </c>
      <c r="C97" s="33" t="s">
        <v>154</v>
      </c>
      <c r="D97" s="49">
        <v>301</v>
      </c>
      <c r="E97" s="50" t="s">
        <v>489</v>
      </c>
      <c r="F97" s="33" t="s">
        <v>1579</v>
      </c>
      <c r="G97" s="33" t="s">
        <v>180</v>
      </c>
      <c r="H97" s="33" t="s">
        <v>181</v>
      </c>
      <c r="I97" s="33" t="s">
        <v>503</v>
      </c>
      <c r="J97" s="33" t="s">
        <v>356</v>
      </c>
      <c r="K97" s="33" t="s">
        <v>677</v>
      </c>
      <c r="L97" s="51">
        <v>283</v>
      </c>
      <c r="M97" s="51">
        <v>305</v>
      </c>
      <c r="N97" s="52">
        <f t="shared" si="10"/>
        <v>588</v>
      </c>
      <c r="O97" s="53">
        <v>1.6</v>
      </c>
      <c r="P97" s="53">
        <v>1.6</v>
      </c>
      <c r="Q97" s="52">
        <f t="shared" si="8"/>
        <v>940.80000000000007</v>
      </c>
      <c r="R97" s="53">
        <v>0.32</v>
      </c>
      <c r="S97" s="53">
        <v>0.32</v>
      </c>
      <c r="T97" s="54">
        <f t="shared" si="11"/>
        <v>188.16</v>
      </c>
      <c r="U97" s="53">
        <v>28.85</v>
      </c>
      <c r="V97" s="55">
        <f t="shared" si="9"/>
        <v>16963.8</v>
      </c>
      <c r="W97" s="55">
        <v>1.99</v>
      </c>
      <c r="X97" s="55">
        <f t="shared" si="12"/>
        <v>1170.1199999999999</v>
      </c>
      <c r="Y97" s="55">
        <f t="shared" si="13"/>
        <v>18133.919999999998</v>
      </c>
      <c r="Z97" s="56" t="s">
        <v>1685</v>
      </c>
      <c r="AA97" s="56" t="s">
        <v>1686</v>
      </c>
      <c r="AB97" s="56">
        <v>42034</v>
      </c>
      <c r="AC97" s="45">
        <v>65</v>
      </c>
      <c r="AD97" s="45">
        <v>408</v>
      </c>
      <c r="AE97" s="55" t="s">
        <v>1493</v>
      </c>
    </row>
    <row r="98" spans="2:31" x14ac:dyDescent="0.25">
      <c r="B98" s="33">
        <v>458</v>
      </c>
      <c r="C98" s="33" t="s">
        <v>154</v>
      </c>
      <c r="D98" s="49">
        <v>310</v>
      </c>
      <c r="E98" s="50" t="s">
        <v>490</v>
      </c>
      <c r="F98" s="33" t="s">
        <v>1580</v>
      </c>
      <c r="G98" s="33" t="s">
        <v>182</v>
      </c>
      <c r="H98" s="33" t="s">
        <v>183</v>
      </c>
      <c r="I98" s="33" t="s">
        <v>503</v>
      </c>
      <c r="J98" s="33" t="s">
        <v>356</v>
      </c>
      <c r="K98" s="33" t="s">
        <v>918</v>
      </c>
      <c r="L98" s="51">
        <v>147</v>
      </c>
      <c r="M98" s="51">
        <v>167</v>
      </c>
      <c r="N98" s="52">
        <f t="shared" si="10"/>
        <v>314</v>
      </c>
      <c r="O98" s="53">
        <v>1.6</v>
      </c>
      <c r="P98" s="53">
        <v>1.6</v>
      </c>
      <c r="Q98" s="52">
        <f t="shared" si="8"/>
        <v>502.40000000000003</v>
      </c>
      <c r="R98" s="53">
        <v>0.32</v>
      </c>
      <c r="S98" s="53">
        <v>0.32</v>
      </c>
      <c r="T98" s="54">
        <f t="shared" si="11"/>
        <v>100.48</v>
      </c>
      <c r="U98" s="53">
        <v>28.85</v>
      </c>
      <c r="V98" s="55">
        <f t="shared" si="9"/>
        <v>9058.9</v>
      </c>
      <c r="W98" s="55">
        <v>1.99</v>
      </c>
      <c r="X98" s="55">
        <f t="shared" si="12"/>
        <v>624.86</v>
      </c>
      <c r="Y98" s="55">
        <f t="shared" si="13"/>
        <v>9683.76</v>
      </c>
      <c r="Z98" s="56" t="s">
        <v>1685</v>
      </c>
      <c r="AA98" s="56" t="s">
        <v>1686</v>
      </c>
      <c r="AB98" s="56">
        <v>42034</v>
      </c>
      <c r="AC98" s="45">
        <v>24</v>
      </c>
      <c r="AD98" s="45">
        <v>254</v>
      </c>
      <c r="AE98" s="55" t="s">
        <v>1493</v>
      </c>
    </row>
    <row r="99" spans="2:31" x14ac:dyDescent="0.25">
      <c r="B99" s="33">
        <v>458</v>
      </c>
      <c r="C99" s="33" t="s">
        <v>154</v>
      </c>
      <c r="D99" s="49">
        <v>310</v>
      </c>
      <c r="E99" s="50" t="s">
        <v>490</v>
      </c>
      <c r="F99" s="33" t="s">
        <v>1580</v>
      </c>
      <c r="G99" s="33" t="s">
        <v>182</v>
      </c>
      <c r="H99" s="33" t="s">
        <v>183</v>
      </c>
      <c r="I99" s="33" t="s">
        <v>503</v>
      </c>
      <c r="J99" s="33" t="s">
        <v>356</v>
      </c>
      <c r="K99" s="33" t="s">
        <v>677</v>
      </c>
      <c r="L99" s="51">
        <v>944</v>
      </c>
      <c r="M99" s="51">
        <v>968</v>
      </c>
      <c r="N99" s="52">
        <f t="shared" si="10"/>
        <v>1912</v>
      </c>
      <c r="O99" s="53">
        <v>1.6</v>
      </c>
      <c r="P99" s="53">
        <v>1.6</v>
      </c>
      <c r="Q99" s="52">
        <f t="shared" si="8"/>
        <v>3059.2000000000003</v>
      </c>
      <c r="R99" s="53">
        <v>0.32</v>
      </c>
      <c r="S99" s="53">
        <v>0.32</v>
      </c>
      <c r="T99" s="54">
        <f t="shared" si="11"/>
        <v>611.84</v>
      </c>
      <c r="U99" s="53">
        <v>28.85</v>
      </c>
      <c r="V99" s="55">
        <f t="shared" si="9"/>
        <v>55161.2</v>
      </c>
      <c r="W99" s="55">
        <v>1.99</v>
      </c>
      <c r="X99" s="55">
        <f t="shared" si="12"/>
        <v>3804.88</v>
      </c>
      <c r="Y99" s="55">
        <f t="shared" si="13"/>
        <v>58966.079999999994</v>
      </c>
      <c r="Z99" s="56" t="s">
        <v>1685</v>
      </c>
      <c r="AA99" s="56" t="s">
        <v>1686</v>
      </c>
      <c r="AB99" s="56">
        <v>42034</v>
      </c>
      <c r="AC99" s="45">
        <v>150</v>
      </c>
      <c r="AD99" s="45">
        <v>1328</v>
      </c>
      <c r="AE99" s="55" t="s">
        <v>1493</v>
      </c>
    </row>
    <row r="100" spans="2:31" x14ac:dyDescent="0.25">
      <c r="B100" s="33">
        <v>458</v>
      </c>
      <c r="C100" s="33" t="s">
        <v>154</v>
      </c>
      <c r="D100" s="49">
        <v>308</v>
      </c>
      <c r="E100" s="50" t="s">
        <v>491</v>
      </c>
      <c r="F100" s="33" t="s">
        <v>1581</v>
      </c>
      <c r="G100" s="33" t="s">
        <v>184</v>
      </c>
      <c r="H100" s="33" t="s">
        <v>185</v>
      </c>
      <c r="I100" s="33" t="s">
        <v>503</v>
      </c>
      <c r="J100" s="33" t="s">
        <v>356</v>
      </c>
      <c r="K100" s="33" t="s">
        <v>918</v>
      </c>
      <c r="L100" s="51">
        <v>278</v>
      </c>
      <c r="M100" s="51">
        <v>283</v>
      </c>
      <c r="N100" s="52">
        <f t="shared" si="10"/>
        <v>561</v>
      </c>
      <c r="O100" s="53">
        <v>1.6</v>
      </c>
      <c r="P100" s="53">
        <v>1.6</v>
      </c>
      <c r="Q100" s="52">
        <f t="shared" si="8"/>
        <v>897.6</v>
      </c>
      <c r="R100" s="53">
        <v>0.32</v>
      </c>
      <c r="S100" s="53">
        <v>0.32</v>
      </c>
      <c r="T100" s="54">
        <f t="shared" si="11"/>
        <v>179.52</v>
      </c>
      <c r="U100" s="53">
        <v>28.85</v>
      </c>
      <c r="V100" s="55">
        <f t="shared" si="9"/>
        <v>16184.849999999999</v>
      </c>
      <c r="W100" s="55">
        <v>1.99</v>
      </c>
      <c r="X100" s="55">
        <f t="shared" si="12"/>
        <v>1116.3900000000001</v>
      </c>
      <c r="Y100" s="55">
        <f t="shared" si="13"/>
        <v>17301.239999999998</v>
      </c>
      <c r="Z100" s="56" t="s">
        <v>1685</v>
      </c>
      <c r="AA100" s="56" t="s">
        <v>1686</v>
      </c>
      <c r="AB100" s="56">
        <v>42034</v>
      </c>
      <c r="AC100" s="45">
        <v>55</v>
      </c>
      <c r="AD100" s="45">
        <v>453</v>
      </c>
      <c r="AE100" s="55" t="s">
        <v>1493</v>
      </c>
    </row>
    <row r="101" spans="2:31" x14ac:dyDescent="0.25">
      <c r="B101" s="33">
        <v>459</v>
      </c>
      <c r="C101" s="33" t="s">
        <v>352</v>
      </c>
      <c r="D101" s="49">
        <v>305</v>
      </c>
      <c r="E101" s="50" t="s">
        <v>492</v>
      </c>
      <c r="F101" s="33" t="s">
        <v>1582</v>
      </c>
      <c r="G101" s="33" t="s">
        <v>186</v>
      </c>
      <c r="H101" s="33" t="s">
        <v>187</v>
      </c>
      <c r="I101" s="33" t="s">
        <v>507</v>
      </c>
      <c r="J101" s="33" t="s">
        <v>356</v>
      </c>
      <c r="K101" s="33" t="s">
        <v>347</v>
      </c>
      <c r="L101" s="51">
        <v>10</v>
      </c>
      <c r="M101" s="51">
        <v>15</v>
      </c>
      <c r="N101" s="52">
        <f t="shared" si="10"/>
        <v>25</v>
      </c>
      <c r="O101" s="53">
        <v>1.6</v>
      </c>
      <c r="P101" s="53">
        <v>1.6</v>
      </c>
      <c r="Q101" s="52">
        <f t="shared" si="8"/>
        <v>40</v>
      </c>
      <c r="R101" s="53">
        <v>0.32</v>
      </c>
      <c r="S101" s="53">
        <v>0.32</v>
      </c>
      <c r="T101" s="54">
        <f t="shared" si="11"/>
        <v>8</v>
      </c>
      <c r="U101" s="53">
        <v>28.85</v>
      </c>
      <c r="V101" s="55">
        <f t="shared" si="9"/>
        <v>721.25</v>
      </c>
      <c r="W101" s="55">
        <v>1.99</v>
      </c>
      <c r="X101" s="55">
        <f t="shared" si="12"/>
        <v>49.75</v>
      </c>
      <c r="Y101" s="55">
        <f t="shared" si="13"/>
        <v>771</v>
      </c>
      <c r="Z101" s="56" t="s">
        <v>1685</v>
      </c>
      <c r="AA101" s="56" t="s">
        <v>1686</v>
      </c>
      <c r="AB101" s="56">
        <v>42034</v>
      </c>
      <c r="AC101" s="45">
        <v>1</v>
      </c>
      <c r="AD101" s="45">
        <v>16</v>
      </c>
      <c r="AE101" s="55" t="s">
        <v>1493</v>
      </c>
    </row>
    <row r="102" spans="2:31" x14ac:dyDescent="0.25">
      <c r="B102" s="33">
        <v>459</v>
      </c>
      <c r="C102" s="33" t="s">
        <v>352</v>
      </c>
      <c r="D102" s="49">
        <v>300</v>
      </c>
      <c r="E102" s="50" t="s">
        <v>493</v>
      </c>
      <c r="F102" s="33" t="s">
        <v>1583</v>
      </c>
      <c r="G102" s="33" t="s">
        <v>188</v>
      </c>
      <c r="H102" s="33" t="s">
        <v>189</v>
      </c>
      <c r="I102" s="33" t="s">
        <v>507</v>
      </c>
      <c r="J102" s="33" t="s">
        <v>356</v>
      </c>
      <c r="K102" s="33" t="s">
        <v>340</v>
      </c>
      <c r="L102" s="51">
        <v>30</v>
      </c>
      <c r="M102" s="51">
        <v>25</v>
      </c>
      <c r="N102" s="52">
        <f t="shared" si="10"/>
        <v>55</v>
      </c>
      <c r="O102" s="53">
        <v>1.6</v>
      </c>
      <c r="P102" s="53">
        <v>1.6</v>
      </c>
      <c r="Q102" s="52">
        <f t="shared" si="8"/>
        <v>88</v>
      </c>
      <c r="R102" s="53">
        <v>0.32</v>
      </c>
      <c r="S102" s="53">
        <v>0.32</v>
      </c>
      <c r="T102" s="54">
        <f t="shared" si="11"/>
        <v>17.600000000000001</v>
      </c>
      <c r="U102" s="53">
        <v>28.85</v>
      </c>
      <c r="V102" s="55">
        <f t="shared" si="9"/>
        <v>1586.7499999999998</v>
      </c>
      <c r="W102" s="55">
        <v>1.99</v>
      </c>
      <c r="X102" s="55">
        <f t="shared" si="12"/>
        <v>109.45</v>
      </c>
      <c r="Y102" s="55">
        <f t="shared" si="13"/>
        <v>1696.1999999999998</v>
      </c>
      <c r="Z102" s="56" t="s">
        <v>1685</v>
      </c>
      <c r="AA102" s="56" t="s">
        <v>1686</v>
      </c>
      <c r="AB102" s="56">
        <v>42034</v>
      </c>
      <c r="AC102" s="45">
        <v>3</v>
      </c>
      <c r="AD102" s="45">
        <v>37</v>
      </c>
      <c r="AE102" s="55" t="s">
        <v>1493</v>
      </c>
    </row>
    <row r="103" spans="2:31" x14ac:dyDescent="0.25">
      <c r="B103" s="33">
        <v>459</v>
      </c>
      <c r="C103" s="33" t="s">
        <v>352</v>
      </c>
      <c r="D103" s="49">
        <v>306</v>
      </c>
      <c r="E103" s="50" t="s">
        <v>494</v>
      </c>
      <c r="F103" s="33" t="s">
        <v>1584</v>
      </c>
      <c r="G103" s="33" t="s">
        <v>190</v>
      </c>
      <c r="H103" s="33" t="s">
        <v>191</v>
      </c>
      <c r="I103" s="33" t="s">
        <v>507</v>
      </c>
      <c r="J103" s="33" t="s">
        <v>356</v>
      </c>
      <c r="K103" s="33" t="s">
        <v>340</v>
      </c>
      <c r="L103" s="51">
        <v>110</v>
      </c>
      <c r="M103" s="51">
        <v>160</v>
      </c>
      <c r="N103" s="52">
        <f t="shared" si="10"/>
        <v>270</v>
      </c>
      <c r="O103" s="53">
        <v>1.6</v>
      </c>
      <c r="P103" s="53">
        <v>1.6</v>
      </c>
      <c r="Q103" s="52">
        <f t="shared" si="8"/>
        <v>432</v>
      </c>
      <c r="R103" s="53">
        <v>0.32</v>
      </c>
      <c r="S103" s="53">
        <v>0.32</v>
      </c>
      <c r="T103" s="54">
        <f t="shared" si="11"/>
        <v>86.4</v>
      </c>
      <c r="U103" s="53">
        <v>28.85</v>
      </c>
      <c r="V103" s="55">
        <f t="shared" si="9"/>
        <v>7789.4999999999991</v>
      </c>
      <c r="W103" s="55">
        <v>1.99</v>
      </c>
      <c r="X103" s="55">
        <f t="shared" si="12"/>
        <v>537.29999999999995</v>
      </c>
      <c r="Y103" s="55">
        <f t="shared" si="13"/>
        <v>8326.7999999999993</v>
      </c>
      <c r="Z103" s="56" t="s">
        <v>1685</v>
      </c>
      <c r="AA103" s="56" t="s">
        <v>1686</v>
      </c>
      <c r="AB103" s="56">
        <v>42034</v>
      </c>
      <c r="AC103" s="45">
        <v>6</v>
      </c>
      <c r="AD103" s="45">
        <v>230</v>
      </c>
      <c r="AE103" s="55" t="s">
        <v>1493</v>
      </c>
    </row>
    <row r="104" spans="2:31" x14ac:dyDescent="0.25">
      <c r="B104" s="33">
        <v>459</v>
      </c>
      <c r="C104" s="33" t="s">
        <v>352</v>
      </c>
      <c r="D104" s="49">
        <v>300</v>
      </c>
      <c r="E104" s="50" t="s">
        <v>493</v>
      </c>
      <c r="F104" s="33" t="s">
        <v>1585</v>
      </c>
      <c r="G104" s="33" t="s">
        <v>192</v>
      </c>
      <c r="H104" s="33" t="s">
        <v>193</v>
      </c>
      <c r="I104" s="33" t="s">
        <v>507</v>
      </c>
      <c r="J104" s="33" t="s">
        <v>356</v>
      </c>
      <c r="K104" s="33" t="s">
        <v>347</v>
      </c>
      <c r="L104" s="51">
        <v>20</v>
      </c>
      <c r="M104" s="51">
        <v>20</v>
      </c>
      <c r="N104" s="52">
        <f t="shared" si="10"/>
        <v>40</v>
      </c>
      <c r="O104" s="53">
        <v>1.6</v>
      </c>
      <c r="P104" s="53">
        <v>1.6</v>
      </c>
      <c r="Q104" s="52">
        <f t="shared" si="8"/>
        <v>64</v>
      </c>
      <c r="R104" s="53">
        <v>0.32</v>
      </c>
      <c r="S104" s="53">
        <v>0.32</v>
      </c>
      <c r="T104" s="54">
        <f t="shared" si="11"/>
        <v>12.8</v>
      </c>
      <c r="U104" s="53">
        <v>28.85</v>
      </c>
      <c r="V104" s="55">
        <f t="shared" si="9"/>
        <v>1154</v>
      </c>
      <c r="W104" s="55">
        <v>1.99</v>
      </c>
      <c r="X104" s="55">
        <f t="shared" si="12"/>
        <v>79.599999999999994</v>
      </c>
      <c r="Y104" s="55">
        <f t="shared" si="13"/>
        <v>1233.5999999999999</v>
      </c>
      <c r="Z104" s="56" t="s">
        <v>1685</v>
      </c>
      <c r="AA104" s="56" t="s">
        <v>1686</v>
      </c>
      <c r="AB104" s="56">
        <v>42034</v>
      </c>
      <c r="AC104" s="45"/>
      <c r="AD104" s="45">
        <v>0</v>
      </c>
      <c r="AE104" s="55" t="s">
        <v>1493</v>
      </c>
    </row>
    <row r="105" spans="2:31" x14ac:dyDescent="0.25">
      <c r="B105" s="33">
        <v>462</v>
      </c>
      <c r="C105" s="33" t="s">
        <v>194</v>
      </c>
      <c r="D105" s="49">
        <v>302</v>
      </c>
      <c r="E105" s="50" t="s">
        <v>495</v>
      </c>
      <c r="F105" s="33" t="s">
        <v>1586</v>
      </c>
      <c r="G105" s="33" t="s">
        <v>195</v>
      </c>
      <c r="H105" s="33" t="s">
        <v>196</v>
      </c>
      <c r="I105" s="33" t="s">
        <v>505</v>
      </c>
      <c r="J105" s="33" t="s">
        <v>356</v>
      </c>
      <c r="K105" s="33" t="s">
        <v>741</v>
      </c>
      <c r="L105" s="51">
        <v>415</v>
      </c>
      <c r="M105" s="51">
        <v>491</v>
      </c>
      <c r="N105" s="52">
        <f t="shared" si="10"/>
        <v>906</v>
      </c>
      <c r="O105" s="53">
        <v>1.6</v>
      </c>
      <c r="P105" s="53">
        <v>1.6</v>
      </c>
      <c r="Q105" s="52">
        <f t="shared" si="8"/>
        <v>1449.6000000000001</v>
      </c>
      <c r="R105" s="53">
        <v>0.32</v>
      </c>
      <c r="S105" s="53">
        <v>0.32</v>
      </c>
      <c r="T105" s="54">
        <f t="shared" si="11"/>
        <v>289.92</v>
      </c>
      <c r="U105" s="53">
        <v>28.85</v>
      </c>
      <c r="V105" s="55">
        <f t="shared" si="9"/>
        <v>26138.1</v>
      </c>
      <c r="W105" s="55">
        <v>2.0099999999999998</v>
      </c>
      <c r="X105" s="55">
        <f t="shared" si="12"/>
        <v>1821.0599999999997</v>
      </c>
      <c r="Y105" s="55">
        <f t="shared" si="13"/>
        <v>27959.16</v>
      </c>
      <c r="Z105" s="56" t="s">
        <v>1685</v>
      </c>
      <c r="AA105" s="56" t="s">
        <v>1686</v>
      </c>
      <c r="AB105" s="56">
        <v>42034</v>
      </c>
      <c r="AC105" s="45">
        <v>57</v>
      </c>
      <c r="AD105" s="45">
        <v>747</v>
      </c>
      <c r="AE105" s="55" t="s">
        <v>1493</v>
      </c>
    </row>
    <row r="106" spans="2:31" x14ac:dyDescent="0.25">
      <c r="B106" s="33">
        <v>462</v>
      </c>
      <c r="C106" s="33" t="s">
        <v>194</v>
      </c>
      <c r="D106" s="49">
        <v>302</v>
      </c>
      <c r="E106" s="50" t="s">
        <v>495</v>
      </c>
      <c r="F106" s="33" t="s">
        <v>1586</v>
      </c>
      <c r="G106" s="33" t="s">
        <v>195</v>
      </c>
      <c r="H106" s="33" t="s">
        <v>197</v>
      </c>
      <c r="I106" s="33" t="s">
        <v>505</v>
      </c>
      <c r="J106" s="33" t="s">
        <v>356</v>
      </c>
      <c r="K106" s="33" t="s">
        <v>789</v>
      </c>
      <c r="L106" s="51">
        <v>132</v>
      </c>
      <c r="M106" s="51">
        <v>143</v>
      </c>
      <c r="N106" s="52">
        <f t="shared" si="10"/>
        <v>275</v>
      </c>
      <c r="O106" s="53">
        <v>1.6</v>
      </c>
      <c r="P106" s="53">
        <v>1.6</v>
      </c>
      <c r="Q106" s="52">
        <f t="shared" si="8"/>
        <v>440</v>
      </c>
      <c r="R106" s="53">
        <v>0.32</v>
      </c>
      <c r="S106" s="53">
        <v>0.32</v>
      </c>
      <c r="T106" s="54">
        <f t="shared" si="11"/>
        <v>88</v>
      </c>
      <c r="U106" s="53">
        <v>28.85</v>
      </c>
      <c r="V106" s="55">
        <f t="shared" si="9"/>
        <v>7933.7499999999991</v>
      </c>
      <c r="W106" s="55">
        <v>2.0099999999999998</v>
      </c>
      <c r="X106" s="55">
        <f t="shared" si="12"/>
        <v>552.74999999999989</v>
      </c>
      <c r="Y106" s="55">
        <f t="shared" si="13"/>
        <v>8486.4999999999982</v>
      </c>
      <c r="Z106" s="56" t="s">
        <v>1685</v>
      </c>
      <c r="AA106" s="56" t="s">
        <v>1686</v>
      </c>
      <c r="AB106" s="56">
        <v>42034</v>
      </c>
      <c r="AC106" s="45">
        <v>12</v>
      </c>
      <c r="AD106" s="45">
        <v>199</v>
      </c>
      <c r="AE106" s="55" t="s">
        <v>1493</v>
      </c>
    </row>
    <row r="107" spans="2:31" x14ac:dyDescent="0.25">
      <c r="B107" s="33">
        <v>462</v>
      </c>
      <c r="C107" s="33" t="s">
        <v>194</v>
      </c>
      <c r="D107" s="49">
        <v>303</v>
      </c>
      <c r="E107" s="50" t="s">
        <v>496</v>
      </c>
      <c r="F107" s="33" t="s">
        <v>1587</v>
      </c>
      <c r="G107" s="33" t="s">
        <v>199</v>
      </c>
      <c r="H107" s="33" t="s">
        <v>200</v>
      </c>
      <c r="I107" s="33" t="s">
        <v>505</v>
      </c>
      <c r="J107" s="33" t="s">
        <v>356</v>
      </c>
      <c r="K107" s="33" t="s">
        <v>741</v>
      </c>
      <c r="L107" s="51">
        <v>70</v>
      </c>
      <c r="M107" s="51">
        <v>63</v>
      </c>
      <c r="N107" s="52">
        <f t="shared" si="10"/>
        <v>133</v>
      </c>
      <c r="O107" s="53">
        <v>1.6</v>
      </c>
      <c r="P107" s="53">
        <v>1.6</v>
      </c>
      <c r="Q107" s="52">
        <f t="shared" ref="Q107:Q112" si="14">$Q$9*N107</f>
        <v>212.8</v>
      </c>
      <c r="R107" s="53">
        <v>0.32</v>
      </c>
      <c r="S107" s="53">
        <v>0.32</v>
      </c>
      <c r="T107" s="54">
        <f t="shared" si="11"/>
        <v>42.56</v>
      </c>
      <c r="U107" s="53">
        <v>28.85</v>
      </c>
      <c r="V107" s="55">
        <f t="shared" ref="V107:V112" si="15">$V$9*N107</f>
        <v>3837.0499999999997</v>
      </c>
      <c r="W107" s="55">
        <v>2.0099999999999998</v>
      </c>
      <c r="X107" s="55">
        <f t="shared" si="12"/>
        <v>267.33</v>
      </c>
      <c r="Y107" s="55">
        <f t="shared" si="13"/>
        <v>4104.38</v>
      </c>
      <c r="Z107" s="56" t="s">
        <v>1685</v>
      </c>
      <c r="AA107" s="56" t="s">
        <v>1686</v>
      </c>
      <c r="AB107" s="56">
        <v>42034</v>
      </c>
      <c r="AC107" s="45">
        <v>10</v>
      </c>
      <c r="AD107" s="45">
        <v>109</v>
      </c>
      <c r="AE107" s="55" t="s">
        <v>1493</v>
      </c>
    </row>
    <row r="108" spans="2:31" x14ac:dyDescent="0.25">
      <c r="B108" s="33">
        <v>462</v>
      </c>
      <c r="C108" s="33" t="s">
        <v>194</v>
      </c>
      <c r="D108" s="49">
        <v>303</v>
      </c>
      <c r="E108" s="50" t="s">
        <v>496</v>
      </c>
      <c r="F108" s="33" t="s">
        <v>1587</v>
      </c>
      <c r="G108" s="33" t="s">
        <v>199</v>
      </c>
      <c r="H108" s="33" t="s">
        <v>200</v>
      </c>
      <c r="I108" s="33" t="s">
        <v>505</v>
      </c>
      <c r="J108" s="33" t="s">
        <v>356</v>
      </c>
      <c r="K108" s="33" t="s">
        <v>340</v>
      </c>
      <c r="L108" s="51">
        <v>10</v>
      </c>
      <c r="M108" s="51">
        <v>10</v>
      </c>
      <c r="N108" s="52">
        <f t="shared" si="10"/>
        <v>20</v>
      </c>
      <c r="O108" s="53">
        <v>1.6</v>
      </c>
      <c r="P108" s="53">
        <v>1.6</v>
      </c>
      <c r="Q108" s="52">
        <f t="shared" si="14"/>
        <v>32</v>
      </c>
      <c r="R108" s="53">
        <v>0.32</v>
      </c>
      <c r="S108" s="53">
        <v>0.32</v>
      </c>
      <c r="T108" s="54">
        <f t="shared" si="11"/>
        <v>6.4</v>
      </c>
      <c r="U108" s="53">
        <v>28.85</v>
      </c>
      <c r="V108" s="55">
        <f t="shared" si="15"/>
        <v>577</v>
      </c>
      <c r="W108" s="55">
        <v>2.0099999999999998</v>
      </c>
      <c r="X108" s="55">
        <f t="shared" si="12"/>
        <v>40.199999999999996</v>
      </c>
      <c r="Y108" s="55">
        <f t="shared" si="13"/>
        <v>617.20000000000005</v>
      </c>
      <c r="Z108" s="56" t="s">
        <v>1685</v>
      </c>
      <c r="AA108" s="56" t="s">
        <v>1686</v>
      </c>
      <c r="AB108" s="56">
        <v>42034</v>
      </c>
      <c r="AC108" s="45"/>
      <c r="AD108" s="45">
        <v>0</v>
      </c>
      <c r="AE108" s="55" t="s">
        <v>1493</v>
      </c>
    </row>
    <row r="109" spans="2:31" x14ac:dyDescent="0.25">
      <c r="B109" s="33">
        <v>462</v>
      </c>
      <c r="C109" s="33" t="s">
        <v>194</v>
      </c>
      <c r="D109" s="49">
        <v>303</v>
      </c>
      <c r="E109" s="50" t="s">
        <v>496</v>
      </c>
      <c r="F109" s="33" t="s">
        <v>1587</v>
      </c>
      <c r="G109" s="33" t="s">
        <v>199</v>
      </c>
      <c r="H109" s="33" t="s">
        <v>200</v>
      </c>
      <c r="I109" s="33" t="s">
        <v>505</v>
      </c>
      <c r="J109" s="33" t="s">
        <v>356</v>
      </c>
      <c r="K109" s="33" t="s">
        <v>789</v>
      </c>
      <c r="L109" s="51">
        <v>838</v>
      </c>
      <c r="M109" s="51">
        <v>998</v>
      </c>
      <c r="N109" s="52">
        <f t="shared" si="10"/>
        <v>1836</v>
      </c>
      <c r="O109" s="53">
        <v>1.6</v>
      </c>
      <c r="P109" s="53">
        <v>1.6</v>
      </c>
      <c r="Q109" s="52">
        <f t="shared" si="14"/>
        <v>2937.6000000000004</v>
      </c>
      <c r="R109" s="53">
        <v>0.32</v>
      </c>
      <c r="S109" s="53">
        <v>0.32</v>
      </c>
      <c r="T109" s="54">
        <f t="shared" si="11"/>
        <v>587.52</v>
      </c>
      <c r="U109" s="53">
        <v>28.85</v>
      </c>
      <c r="V109" s="55">
        <f t="shared" si="15"/>
        <v>52968.6</v>
      </c>
      <c r="W109" s="55">
        <v>2.0099999999999998</v>
      </c>
      <c r="X109" s="55">
        <f t="shared" si="12"/>
        <v>3690.3599999999997</v>
      </c>
      <c r="Y109" s="55">
        <f t="shared" si="13"/>
        <v>56658.96</v>
      </c>
      <c r="Z109" s="56" t="s">
        <v>1685</v>
      </c>
      <c r="AA109" s="56" t="s">
        <v>1686</v>
      </c>
      <c r="AB109" s="56">
        <v>42034</v>
      </c>
      <c r="AC109" s="45">
        <v>48</v>
      </c>
      <c r="AD109" s="45">
        <v>1329</v>
      </c>
      <c r="AE109" s="55" t="s">
        <v>1493</v>
      </c>
    </row>
    <row r="110" spans="2:31" x14ac:dyDescent="0.25">
      <c r="B110" s="33">
        <v>462</v>
      </c>
      <c r="C110" s="33" t="s">
        <v>194</v>
      </c>
      <c r="D110" s="49">
        <v>304</v>
      </c>
      <c r="E110" s="50" t="s">
        <v>497</v>
      </c>
      <c r="F110" s="33" t="s">
        <v>1588</v>
      </c>
      <c r="G110" s="33" t="s">
        <v>201</v>
      </c>
      <c r="H110" s="33" t="s">
        <v>202</v>
      </c>
      <c r="I110" s="33" t="s">
        <v>505</v>
      </c>
      <c r="J110" s="33" t="s">
        <v>356</v>
      </c>
      <c r="K110" s="33" t="s">
        <v>340</v>
      </c>
      <c r="L110" s="51">
        <v>10</v>
      </c>
      <c r="M110" s="51">
        <v>10</v>
      </c>
      <c r="N110" s="52">
        <f t="shared" si="10"/>
        <v>20</v>
      </c>
      <c r="O110" s="53">
        <v>1.6</v>
      </c>
      <c r="P110" s="53">
        <v>1.6</v>
      </c>
      <c r="Q110" s="52">
        <f t="shared" si="14"/>
        <v>32</v>
      </c>
      <c r="R110" s="53">
        <v>0.32</v>
      </c>
      <c r="S110" s="53">
        <v>0.32</v>
      </c>
      <c r="T110" s="54">
        <f t="shared" si="11"/>
        <v>6.4</v>
      </c>
      <c r="U110" s="53">
        <v>28.85</v>
      </c>
      <c r="V110" s="55">
        <f t="shared" si="15"/>
        <v>577</v>
      </c>
      <c r="W110" s="55">
        <v>2.0099999999999998</v>
      </c>
      <c r="X110" s="55">
        <f t="shared" si="12"/>
        <v>40.199999999999996</v>
      </c>
      <c r="Y110" s="55">
        <f t="shared" si="13"/>
        <v>617.20000000000005</v>
      </c>
      <c r="Z110" s="56" t="s">
        <v>1685</v>
      </c>
      <c r="AA110" s="56" t="s">
        <v>1686</v>
      </c>
      <c r="AB110" s="56">
        <v>42034</v>
      </c>
      <c r="AC110" s="45"/>
      <c r="AD110" s="45">
        <v>0</v>
      </c>
      <c r="AE110" s="55" t="s">
        <v>1493</v>
      </c>
    </row>
    <row r="111" spans="2:31" x14ac:dyDescent="0.25">
      <c r="B111" s="33">
        <v>462</v>
      </c>
      <c r="C111" s="33" t="s">
        <v>194</v>
      </c>
      <c r="D111" s="49">
        <v>304</v>
      </c>
      <c r="E111" s="50" t="s">
        <v>497</v>
      </c>
      <c r="F111" s="33" t="s">
        <v>1588</v>
      </c>
      <c r="G111" s="33" t="s">
        <v>201</v>
      </c>
      <c r="H111" s="33" t="s">
        <v>203</v>
      </c>
      <c r="I111" s="33" t="s">
        <v>505</v>
      </c>
      <c r="J111" s="33" t="s">
        <v>356</v>
      </c>
      <c r="K111" s="33" t="s">
        <v>789</v>
      </c>
      <c r="L111" s="51">
        <v>65</v>
      </c>
      <c r="M111" s="51">
        <v>61</v>
      </c>
      <c r="N111" s="52">
        <f t="shared" si="10"/>
        <v>126</v>
      </c>
      <c r="O111" s="53">
        <v>1.6</v>
      </c>
      <c r="P111" s="53">
        <v>1.6</v>
      </c>
      <c r="Q111" s="52">
        <f t="shared" si="14"/>
        <v>201.60000000000002</v>
      </c>
      <c r="R111" s="53">
        <v>0.32</v>
      </c>
      <c r="S111" s="53">
        <v>0.32</v>
      </c>
      <c r="T111" s="54">
        <f t="shared" si="11"/>
        <v>40.32</v>
      </c>
      <c r="U111" s="53">
        <v>28.85</v>
      </c>
      <c r="V111" s="55">
        <f t="shared" si="15"/>
        <v>3635.1</v>
      </c>
      <c r="W111" s="55">
        <v>2.0099999999999998</v>
      </c>
      <c r="X111" s="55">
        <f t="shared" si="12"/>
        <v>253.25999999999996</v>
      </c>
      <c r="Y111" s="55">
        <f t="shared" si="13"/>
        <v>3888.3599999999997</v>
      </c>
      <c r="Z111" s="56" t="s">
        <v>1685</v>
      </c>
      <c r="AA111" s="56" t="s">
        <v>1686</v>
      </c>
      <c r="AB111" s="56">
        <v>42034</v>
      </c>
      <c r="AC111" s="45">
        <v>2</v>
      </c>
      <c r="AD111" s="45">
        <v>91</v>
      </c>
      <c r="AE111" s="55" t="s">
        <v>1493</v>
      </c>
    </row>
    <row r="112" spans="2:31" x14ac:dyDescent="0.25">
      <c r="B112" s="33">
        <v>462</v>
      </c>
      <c r="C112" s="33" t="s">
        <v>194</v>
      </c>
      <c r="D112" s="49">
        <v>301</v>
      </c>
      <c r="E112" s="50" t="s">
        <v>498</v>
      </c>
      <c r="F112" s="33" t="s">
        <v>1589</v>
      </c>
      <c r="G112" s="33" t="s">
        <v>204</v>
      </c>
      <c r="H112" s="33" t="s">
        <v>205</v>
      </c>
      <c r="I112" s="33" t="s">
        <v>505</v>
      </c>
      <c r="J112" s="33" t="s">
        <v>356</v>
      </c>
      <c r="K112" s="33" t="s">
        <v>741</v>
      </c>
      <c r="L112" s="51">
        <v>10</v>
      </c>
      <c r="M112" s="51">
        <v>15</v>
      </c>
      <c r="N112" s="52">
        <f t="shared" si="10"/>
        <v>25</v>
      </c>
      <c r="O112" s="53">
        <v>1.6</v>
      </c>
      <c r="P112" s="53">
        <v>1.6</v>
      </c>
      <c r="Q112" s="52">
        <f t="shared" si="14"/>
        <v>40</v>
      </c>
      <c r="R112" s="53">
        <v>0.32</v>
      </c>
      <c r="S112" s="53">
        <v>0.32</v>
      </c>
      <c r="T112" s="54">
        <f t="shared" si="11"/>
        <v>8</v>
      </c>
      <c r="U112" s="53">
        <v>28.85</v>
      </c>
      <c r="V112" s="55">
        <f t="shared" si="15"/>
        <v>721.25</v>
      </c>
      <c r="W112" s="55">
        <v>2.0099999999999998</v>
      </c>
      <c r="X112" s="55">
        <f t="shared" si="12"/>
        <v>50.249999999999993</v>
      </c>
      <c r="Y112" s="55">
        <f t="shared" si="13"/>
        <v>771.5</v>
      </c>
      <c r="Z112" s="56" t="s">
        <v>1685</v>
      </c>
      <c r="AA112" s="56" t="s">
        <v>1686</v>
      </c>
      <c r="AB112" s="56">
        <v>42034</v>
      </c>
      <c r="AC112" s="45">
        <v>1</v>
      </c>
      <c r="AD112" s="45">
        <v>7</v>
      </c>
      <c r="AE112" s="55" t="s">
        <v>1493</v>
      </c>
    </row>
    <row r="113" spans="10:31" x14ac:dyDescent="0.25">
      <c r="J113" s="33"/>
      <c r="L113" s="52"/>
      <c r="M113" s="52"/>
      <c r="N113" s="52"/>
      <c r="O113" s="53"/>
      <c r="P113" s="53"/>
      <c r="Q113" s="52"/>
      <c r="R113" s="53"/>
      <c r="S113" s="53"/>
      <c r="T113" s="53"/>
      <c r="U113" s="53"/>
      <c r="V113" s="55"/>
      <c r="W113" s="55"/>
      <c r="X113" s="55"/>
      <c r="Y113" s="55"/>
      <c r="Z113" s="56"/>
      <c r="AA113" s="56"/>
      <c r="AB113" s="56"/>
      <c r="AC113" s="33"/>
      <c r="AD113" s="33"/>
      <c r="AE113" s="55"/>
    </row>
    <row r="114" spans="10:31" x14ac:dyDescent="0.25">
      <c r="N114" s="34">
        <f>SUM(N11:N113)</f>
        <v>99658</v>
      </c>
      <c r="O114" s="33">
        <v>199020</v>
      </c>
      <c r="X114" s="35"/>
      <c r="Y114" s="35"/>
    </row>
    <row r="115" spans="10:31" x14ac:dyDescent="0.25">
      <c r="O115" s="36">
        <f>+O114/N114</f>
        <v>1.9970298420598447</v>
      </c>
    </row>
    <row r="116" spans="10:31" x14ac:dyDescent="0.25">
      <c r="Q116" s="37">
        <f>SUM(Q11:Q115)</f>
        <v>159452.79999999999</v>
      </c>
      <c r="R116" s="37"/>
      <c r="S116" s="37"/>
      <c r="T116" s="37"/>
      <c r="U116" s="37"/>
      <c r="V116" s="38">
        <f>SUM(V11:V115)</f>
        <v>2875133.2999999993</v>
      </c>
      <c r="W116" s="39"/>
      <c r="X116" s="33"/>
      <c r="Y116" s="39"/>
      <c r="Z116" s="39"/>
      <c r="AA116" s="39"/>
      <c r="AB116" s="39"/>
      <c r="AC116" s="39"/>
      <c r="AD116" s="39"/>
      <c r="AE116" s="39"/>
    </row>
  </sheetData>
  <mergeCells count="4">
    <mergeCell ref="A4:U4"/>
    <mergeCell ref="A5:U5"/>
    <mergeCell ref="A6:U6"/>
    <mergeCell ref="A7:U7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CW142"/>
  <sheetViews>
    <sheetView topLeftCell="U1" zoomScale="80" zoomScaleNormal="80" workbookViewId="0">
      <selection activeCell="AE17" sqref="AE17"/>
    </sheetView>
  </sheetViews>
  <sheetFormatPr baseColWidth="10" defaultColWidth="11.42578125" defaultRowHeight="15" outlineLevelCol="1" x14ac:dyDescent="0.25"/>
  <cols>
    <col min="1" max="1" width="3" style="25" customWidth="1"/>
    <col min="2" max="2" width="10" style="92" customWidth="1"/>
    <col min="3" max="3" width="11.42578125" style="92"/>
    <col min="4" max="4" width="11.42578125" style="92" customWidth="1" outlineLevel="1"/>
    <col min="5" max="5" width="41.42578125" style="92" bestFit="1" customWidth="1" outlineLevel="1"/>
    <col min="6" max="6" width="37" style="92" bestFit="1" customWidth="1"/>
    <col min="7" max="7" width="32.7109375" style="92" bestFit="1" customWidth="1" outlineLevel="1"/>
    <col min="8" max="8" width="56.5703125" style="92" customWidth="1" outlineLevel="1"/>
    <col min="9" max="10" width="16.28515625" style="92" customWidth="1" outlineLevel="1"/>
    <col min="11" max="11" width="16.28515625" style="92" customWidth="1"/>
    <col min="12" max="16" width="16.28515625" style="103" customWidth="1" outlineLevel="1"/>
    <col min="17" max="22" width="16.28515625" style="92" customWidth="1" outlineLevel="1"/>
    <col min="23" max="26" width="16.28515625" style="103" customWidth="1" outlineLevel="1"/>
    <col min="27" max="27" width="16.28515625" style="104" customWidth="1" outlineLevel="1"/>
    <col min="28" max="33" width="16.28515625" style="92" customWidth="1" outlineLevel="1"/>
    <col min="34" max="35" width="16.28515625" style="92" customWidth="1"/>
    <col min="36" max="37" width="0" style="92" hidden="1" customWidth="1"/>
    <col min="38" max="16384" width="11.42578125" style="92"/>
  </cols>
  <sheetData>
    <row r="1" spans="1:101" s="25" customFormat="1" ht="68.25" customHeight="1" x14ac:dyDescent="0.3">
      <c r="A1" s="67"/>
      <c r="B1" s="68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  <c r="AA1" s="69"/>
      <c r="AB1" s="69"/>
      <c r="AC1" s="69"/>
      <c r="AD1" s="69"/>
      <c r="AE1" s="69"/>
      <c r="AF1" s="69"/>
      <c r="AG1" s="69"/>
      <c r="AH1" s="69"/>
      <c r="AI1" s="69"/>
      <c r="AJ1" s="69"/>
      <c r="AK1" s="69"/>
      <c r="AL1" s="69"/>
      <c r="AM1" s="69"/>
      <c r="AN1" s="69"/>
      <c r="AO1" s="69"/>
      <c r="AP1" s="69"/>
      <c r="AQ1" s="69"/>
      <c r="AR1" s="69"/>
      <c r="AS1" s="69"/>
      <c r="AT1" s="69"/>
      <c r="AU1" s="69"/>
      <c r="AV1" s="69"/>
      <c r="AW1" s="69"/>
      <c r="AX1" s="69"/>
      <c r="AY1" s="69"/>
      <c r="AZ1" s="69"/>
      <c r="BA1" s="69"/>
      <c r="BB1" s="69"/>
      <c r="BC1" s="69"/>
      <c r="BD1" s="69"/>
      <c r="BE1" s="69"/>
      <c r="BF1" s="69"/>
      <c r="BG1" s="69"/>
      <c r="BH1" s="69"/>
      <c r="BI1" s="69"/>
      <c r="BJ1" s="69"/>
      <c r="BK1" s="69"/>
      <c r="BL1" s="69"/>
      <c r="BM1" s="69"/>
      <c r="BN1" s="69"/>
      <c r="BO1" s="69"/>
      <c r="BP1" s="69"/>
      <c r="BQ1" s="69"/>
      <c r="BR1" s="69"/>
      <c r="BS1" s="69"/>
      <c r="BT1" s="69"/>
      <c r="BU1" s="69"/>
      <c r="BV1" s="70"/>
      <c r="BW1" s="70"/>
      <c r="BX1" s="70"/>
      <c r="BY1" s="70"/>
      <c r="BZ1" s="70"/>
      <c r="CA1" s="71"/>
      <c r="CB1" s="71"/>
      <c r="CC1" s="71"/>
      <c r="CD1" s="71"/>
      <c r="CE1" s="71"/>
      <c r="CF1" s="71"/>
      <c r="CG1" s="71"/>
      <c r="CH1" s="71"/>
      <c r="CI1" s="71"/>
      <c r="CJ1" s="71"/>
      <c r="CK1" s="71"/>
      <c r="CL1" s="71"/>
      <c r="CM1" s="71"/>
      <c r="CN1" s="71"/>
      <c r="CO1" s="71"/>
      <c r="CP1" s="72"/>
      <c r="CQ1" s="71"/>
      <c r="CR1" s="57"/>
      <c r="CS1" s="57"/>
      <c r="CT1" s="57"/>
    </row>
    <row r="2" spans="1:101" s="74" customFormat="1" ht="42" customHeight="1" x14ac:dyDescent="0.4">
      <c r="A2" s="159" t="s">
        <v>1681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59"/>
      <c r="R2" s="159"/>
      <c r="S2" s="159"/>
      <c r="T2" s="159"/>
      <c r="U2" s="159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3"/>
      <c r="AI2" s="73"/>
      <c r="AJ2" s="73"/>
      <c r="AK2" s="73"/>
      <c r="AL2" s="73"/>
      <c r="AM2" s="73"/>
      <c r="AN2" s="73"/>
      <c r="AO2" s="73"/>
      <c r="AP2" s="73"/>
      <c r="AQ2" s="73"/>
      <c r="AR2" s="73"/>
      <c r="AS2" s="73"/>
      <c r="AT2" s="73"/>
      <c r="AU2" s="73"/>
      <c r="AV2" s="73"/>
      <c r="AW2" s="73"/>
      <c r="AX2" s="73"/>
      <c r="AY2" s="73"/>
      <c r="AZ2" s="73"/>
      <c r="BA2" s="73"/>
      <c r="BB2" s="73"/>
      <c r="BC2" s="73"/>
      <c r="BD2" s="73"/>
      <c r="BE2" s="73"/>
      <c r="BF2" s="73"/>
      <c r="BG2" s="73"/>
      <c r="BH2" s="73"/>
      <c r="BI2" s="73"/>
      <c r="BJ2" s="73"/>
      <c r="BK2" s="73"/>
      <c r="BL2" s="73"/>
      <c r="BM2" s="73"/>
      <c r="BN2" s="73"/>
      <c r="BO2" s="73"/>
      <c r="BP2" s="73"/>
      <c r="BQ2" s="73"/>
      <c r="BR2" s="73"/>
      <c r="BS2" s="73"/>
      <c r="BT2" s="73"/>
      <c r="BU2" s="73"/>
      <c r="BV2" s="73"/>
      <c r="BW2" s="73"/>
      <c r="BX2" s="73"/>
      <c r="BY2" s="73"/>
      <c r="BZ2" s="73"/>
      <c r="CA2" s="73"/>
      <c r="CB2" s="73"/>
      <c r="CC2" s="73"/>
      <c r="CD2" s="73"/>
      <c r="CE2" s="73"/>
      <c r="CF2" s="73"/>
      <c r="CG2" s="73"/>
      <c r="CH2" s="73"/>
      <c r="CI2" s="73"/>
      <c r="CJ2" s="73"/>
      <c r="CK2" s="73"/>
      <c r="CL2" s="73"/>
      <c r="CM2" s="73"/>
      <c r="CN2" s="73"/>
      <c r="CO2" s="73"/>
      <c r="CP2" s="73"/>
      <c r="CQ2" s="73"/>
      <c r="CR2" s="73"/>
      <c r="CS2" s="73"/>
      <c r="CT2" s="73"/>
      <c r="CU2" s="73"/>
      <c r="CV2" s="73"/>
      <c r="CW2" s="73"/>
    </row>
    <row r="3" spans="1:101" s="76" customFormat="1" ht="26.25" customHeight="1" x14ac:dyDescent="0.35">
      <c r="A3" s="160" t="s">
        <v>1674</v>
      </c>
      <c r="B3" s="160"/>
      <c r="C3" s="160"/>
      <c r="D3" s="160"/>
      <c r="E3" s="160"/>
      <c r="F3" s="160"/>
      <c r="G3" s="160"/>
      <c r="H3" s="160"/>
      <c r="I3" s="160"/>
      <c r="J3" s="160"/>
      <c r="K3" s="160"/>
      <c r="L3" s="160"/>
      <c r="M3" s="160"/>
      <c r="N3" s="160"/>
      <c r="O3" s="160"/>
      <c r="P3" s="160"/>
      <c r="Q3" s="160"/>
      <c r="R3" s="160"/>
      <c r="S3" s="160"/>
      <c r="T3" s="160"/>
      <c r="U3" s="160"/>
      <c r="V3" s="75"/>
      <c r="W3" s="75"/>
      <c r="X3" s="75"/>
      <c r="Y3" s="75"/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  <c r="BK3" s="75"/>
      <c r="BL3" s="75"/>
      <c r="BM3" s="75"/>
      <c r="BN3" s="75"/>
      <c r="BO3" s="75"/>
      <c r="BP3" s="75"/>
      <c r="BQ3" s="75"/>
      <c r="BR3" s="75"/>
      <c r="BS3" s="75"/>
      <c r="BT3" s="75"/>
      <c r="BU3" s="75"/>
      <c r="BV3" s="75"/>
      <c r="BW3" s="75"/>
      <c r="BX3" s="75"/>
      <c r="BY3" s="75"/>
      <c r="BZ3" s="75"/>
      <c r="CA3" s="75"/>
      <c r="CB3" s="75"/>
      <c r="CC3" s="75"/>
      <c r="CD3" s="75"/>
      <c r="CE3" s="75"/>
      <c r="CF3" s="75"/>
      <c r="CG3" s="75"/>
      <c r="CH3" s="75"/>
      <c r="CI3" s="75"/>
      <c r="CJ3" s="75"/>
      <c r="CK3" s="75"/>
      <c r="CL3" s="75"/>
      <c r="CM3" s="75"/>
      <c r="CN3" s="75"/>
      <c r="CO3" s="75"/>
      <c r="CP3" s="75"/>
      <c r="CQ3" s="75"/>
      <c r="CR3" s="75"/>
      <c r="CS3" s="75"/>
      <c r="CT3" s="75"/>
      <c r="CU3" s="75"/>
      <c r="CV3" s="75"/>
      <c r="CW3" s="75"/>
    </row>
    <row r="4" spans="1:101" s="78" customFormat="1" ht="26.25" customHeight="1" x14ac:dyDescent="0.35">
      <c r="A4" s="160" t="s">
        <v>1675</v>
      </c>
      <c r="B4" s="160"/>
      <c r="C4" s="160"/>
      <c r="D4" s="160"/>
      <c r="E4" s="160"/>
      <c r="F4" s="160"/>
      <c r="G4" s="160"/>
      <c r="H4" s="160"/>
      <c r="I4" s="160"/>
      <c r="J4" s="160"/>
      <c r="K4" s="160"/>
      <c r="L4" s="160"/>
      <c r="M4" s="160"/>
      <c r="N4" s="160"/>
      <c r="O4" s="160"/>
      <c r="P4" s="160"/>
      <c r="Q4" s="160"/>
      <c r="R4" s="160"/>
      <c r="S4" s="160"/>
      <c r="T4" s="160"/>
      <c r="U4" s="160"/>
      <c r="V4" s="77"/>
      <c r="W4" s="77"/>
      <c r="X4" s="77"/>
      <c r="Y4" s="77"/>
      <c r="Z4" s="77"/>
      <c r="AA4" s="77"/>
      <c r="AB4" s="77"/>
      <c r="AC4" s="77"/>
      <c r="AD4" s="77"/>
      <c r="AE4" s="77"/>
      <c r="AF4" s="77"/>
      <c r="AG4" s="77"/>
      <c r="AH4" s="77"/>
      <c r="AI4" s="77"/>
      <c r="AJ4" s="77"/>
      <c r="AK4" s="77"/>
      <c r="AL4" s="77"/>
      <c r="AM4" s="77"/>
      <c r="AN4" s="77"/>
      <c r="AO4" s="77"/>
      <c r="AP4" s="77"/>
      <c r="AQ4" s="77"/>
      <c r="AR4" s="77"/>
      <c r="AS4" s="77"/>
      <c r="AT4" s="77"/>
      <c r="AU4" s="77"/>
      <c r="AV4" s="77"/>
      <c r="AW4" s="77"/>
      <c r="AX4" s="77"/>
      <c r="AY4" s="77"/>
      <c r="AZ4" s="77"/>
      <c r="BA4" s="77"/>
      <c r="BB4" s="77"/>
      <c r="BC4" s="77"/>
      <c r="BD4" s="77"/>
      <c r="BE4" s="77"/>
      <c r="BF4" s="77"/>
      <c r="BG4" s="77"/>
      <c r="BH4" s="77"/>
      <c r="BI4" s="77"/>
      <c r="BJ4" s="77"/>
      <c r="BK4" s="77"/>
      <c r="BL4" s="77"/>
      <c r="BM4" s="77"/>
      <c r="BN4" s="77"/>
      <c r="BO4" s="77"/>
      <c r="BP4" s="77"/>
      <c r="BQ4" s="77"/>
      <c r="BR4" s="77"/>
      <c r="BS4" s="77"/>
      <c r="BT4" s="77"/>
      <c r="BU4" s="77"/>
      <c r="BV4" s="77"/>
      <c r="BW4" s="77"/>
      <c r="BX4" s="77"/>
      <c r="BY4" s="77"/>
      <c r="BZ4" s="77"/>
      <c r="CA4" s="77"/>
      <c r="CB4" s="77"/>
      <c r="CC4" s="77"/>
      <c r="CD4" s="77"/>
      <c r="CE4" s="77"/>
      <c r="CF4" s="77"/>
      <c r="CG4" s="77"/>
      <c r="CH4" s="77"/>
      <c r="CI4" s="77"/>
      <c r="CJ4" s="77"/>
      <c r="CK4" s="77"/>
      <c r="CL4" s="77"/>
      <c r="CM4" s="77"/>
      <c r="CN4" s="77"/>
      <c r="CO4" s="77"/>
      <c r="CP4" s="77"/>
      <c r="CQ4" s="77"/>
      <c r="CR4" s="77"/>
      <c r="CS4" s="77"/>
      <c r="CT4" s="77"/>
      <c r="CU4" s="77"/>
      <c r="CV4" s="77"/>
      <c r="CW4" s="77"/>
    </row>
    <row r="5" spans="1:101" s="80" customFormat="1" ht="26.25" customHeight="1" x14ac:dyDescent="0.45">
      <c r="A5" s="161" t="s">
        <v>1676</v>
      </c>
      <c r="B5" s="161"/>
      <c r="C5" s="161"/>
      <c r="D5" s="161"/>
      <c r="E5" s="161"/>
      <c r="F5" s="161"/>
      <c r="G5" s="161"/>
      <c r="H5" s="161"/>
      <c r="I5" s="161"/>
      <c r="J5" s="161"/>
      <c r="K5" s="161"/>
      <c r="L5" s="161"/>
      <c r="M5" s="161"/>
      <c r="N5" s="161"/>
      <c r="O5" s="161"/>
      <c r="P5" s="161"/>
      <c r="Q5" s="161"/>
      <c r="R5" s="161"/>
      <c r="S5" s="161"/>
      <c r="T5" s="161"/>
      <c r="U5" s="161"/>
      <c r="V5" s="79"/>
      <c r="W5" s="79"/>
      <c r="X5" s="79"/>
      <c r="Y5" s="79"/>
      <c r="Z5" s="79"/>
      <c r="AA5" s="79"/>
      <c r="AB5" s="79"/>
      <c r="AC5" s="79"/>
      <c r="AD5" s="79"/>
      <c r="AE5" s="79"/>
      <c r="AF5" s="79"/>
      <c r="AG5" s="79"/>
      <c r="AH5" s="79"/>
      <c r="AI5" s="79"/>
      <c r="AJ5" s="79"/>
      <c r="AK5" s="79"/>
      <c r="AL5" s="79"/>
      <c r="AM5" s="79"/>
      <c r="AN5" s="79"/>
      <c r="AO5" s="79"/>
      <c r="AP5" s="79"/>
      <c r="AQ5" s="79"/>
      <c r="AR5" s="79"/>
      <c r="AS5" s="79"/>
      <c r="AT5" s="79"/>
      <c r="AU5" s="79"/>
      <c r="AV5" s="79"/>
      <c r="AW5" s="79"/>
      <c r="AX5" s="79"/>
      <c r="AY5" s="79"/>
      <c r="AZ5" s="79"/>
      <c r="BA5" s="79"/>
      <c r="BB5" s="79"/>
      <c r="BC5" s="79"/>
      <c r="BD5" s="79"/>
      <c r="BE5" s="79"/>
      <c r="BF5" s="79"/>
      <c r="BG5" s="79"/>
      <c r="BH5" s="79"/>
      <c r="BI5" s="79"/>
      <c r="BJ5" s="79"/>
      <c r="BK5" s="79"/>
      <c r="BL5" s="79"/>
      <c r="BM5" s="79"/>
      <c r="BN5" s="79"/>
      <c r="BO5" s="79"/>
      <c r="BP5" s="79"/>
      <c r="BQ5" s="79"/>
      <c r="BR5" s="79"/>
      <c r="BS5" s="79"/>
      <c r="BT5" s="79"/>
      <c r="BU5" s="79"/>
      <c r="BV5" s="79"/>
      <c r="BW5" s="79"/>
      <c r="BX5" s="79"/>
      <c r="BY5" s="79"/>
      <c r="BZ5" s="79"/>
      <c r="CA5" s="79"/>
      <c r="CB5" s="79"/>
      <c r="CC5" s="79"/>
      <c r="CD5" s="79"/>
      <c r="CE5" s="79"/>
      <c r="CF5" s="79"/>
      <c r="CG5" s="79"/>
      <c r="CH5" s="79"/>
      <c r="CI5" s="79"/>
      <c r="CJ5" s="79"/>
      <c r="CK5" s="79"/>
      <c r="CL5" s="79"/>
      <c r="CM5" s="79"/>
      <c r="CN5" s="79"/>
      <c r="CO5" s="79"/>
      <c r="CP5" s="79"/>
      <c r="CQ5" s="79"/>
      <c r="CR5" s="79"/>
      <c r="CS5" s="79"/>
      <c r="CT5" s="79"/>
      <c r="CU5" s="79"/>
      <c r="CV5" s="79"/>
      <c r="CW5" s="79"/>
    </row>
    <row r="6" spans="1:101" s="25" customFormat="1" ht="18" customHeight="1" x14ac:dyDescent="0.25">
      <c r="A6" s="81" t="s">
        <v>1677</v>
      </c>
      <c r="B6" s="68"/>
      <c r="C6" s="82"/>
      <c r="D6" s="83"/>
      <c r="E6" s="83"/>
      <c r="F6" s="83"/>
      <c r="G6" s="83"/>
      <c r="H6" s="83"/>
      <c r="I6" s="83"/>
      <c r="J6" s="83"/>
      <c r="K6" s="83"/>
      <c r="L6" s="83"/>
      <c r="M6" s="83"/>
      <c r="N6" s="83"/>
      <c r="O6" s="83"/>
      <c r="P6" s="83"/>
      <c r="Q6" s="83"/>
      <c r="R6" s="83"/>
      <c r="S6" s="83"/>
      <c r="T6" s="83"/>
      <c r="U6" s="83"/>
      <c r="V6" s="83"/>
      <c r="W6" s="83"/>
      <c r="X6" s="83"/>
      <c r="Y6" s="83"/>
      <c r="Z6" s="83"/>
      <c r="AA6" s="83"/>
      <c r="AB6" s="83"/>
      <c r="AC6" s="83"/>
      <c r="AD6" s="84"/>
      <c r="AE6" s="84"/>
      <c r="AF6" s="84"/>
      <c r="AG6" s="84"/>
      <c r="AH6" s="84"/>
      <c r="AI6" s="84"/>
      <c r="AJ6" s="84"/>
      <c r="AK6" s="84"/>
      <c r="AL6" s="85"/>
      <c r="AM6" s="85"/>
      <c r="AN6" s="85"/>
      <c r="AO6" s="85"/>
      <c r="AP6" s="85"/>
      <c r="AQ6" s="85"/>
      <c r="AR6" s="85"/>
      <c r="AS6" s="85"/>
      <c r="AT6" s="85"/>
      <c r="AU6" s="85"/>
      <c r="AV6" s="85"/>
      <c r="AW6" s="85"/>
      <c r="AX6" s="85"/>
      <c r="AY6" s="85"/>
      <c r="AZ6" s="85"/>
      <c r="BA6" s="85"/>
      <c r="BB6" s="85"/>
      <c r="BC6" s="85"/>
      <c r="BD6" s="85"/>
      <c r="BE6" s="85"/>
      <c r="BF6" s="85"/>
      <c r="BG6" s="85"/>
      <c r="BH6" s="85"/>
      <c r="BI6" s="85"/>
      <c r="BJ6" s="85"/>
      <c r="BK6" s="85"/>
      <c r="BL6" s="85"/>
      <c r="BM6" s="85"/>
      <c r="BN6" s="85"/>
      <c r="BO6" s="85"/>
      <c r="BP6" s="85"/>
      <c r="BQ6" s="85"/>
      <c r="BR6" s="85"/>
      <c r="BS6" s="85"/>
      <c r="BT6" s="85"/>
      <c r="BU6" s="85"/>
      <c r="BV6" s="86"/>
      <c r="BW6" s="86"/>
      <c r="BX6" s="86"/>
      <c r="BY6" s="86"/>
      <c r="BZ6" s="86"/>
      <c r="CA6" s="87"/>
      <c r="CB6" s="87"/>
      <c r="CC6" s="87"/>
      <c r="CD6" s="87"/>
      <c r="CE6" s="87"/>
      <c r="CF6" s="87"/>
      <c r="CG6" s="87"/>
      <c r="CH6" s="87"/>
      <c r="CI6" s="87"/>
      <c r="CJ6" s="87"/>
      <c r="CK6" s="87"/>
      <c r="CL6" s="87"/>
      <c r="CM6" s="87"/>
      <c r="CN6" s="85"/>
      <c r="CO6" s="85"/>
      <c r="CP6" s="88"/>
      <c r="CQ6" s="85"/>
      <c r="CR6" s="89"/>
      <c r="CS6" s="89"/>
      <c r="CT6" s="89"/>
    </row>
    <row r="7" spans="1:101" s="28" customFormat="1" ht="15" customHeight="1" x14ac:dyDescent="0.3">
      <c r="L7" s="29"/>
      <c r="M7" s="29"/>
      <c r="N7" s="29"/>
      <c r="O7" s="29"/>
      <c r="P7" s="29"/>
      <c r="AA7" s="28">
        <f>8.1+0.81</f>
        <v>8.91</v>
      </c>
    </row>
    <row r="8" spans="1:101" s="90" customFormat="1" ht="77.25" customHeight="1" x14ac:dyDescent="0.25">
      <c r="B8" s="122" t="s">
        <v>372</v>
      </c>
      <c r="C8" s="122" t="s">
        <v>509</v>
      </c>
      <c r="D8" s="122" t="s">
        <v>421</v>
      </c>
      <c r="E8" s="122" t="s">
        <v>354</v>
      </c>
      <c r="F8" s="122" t="s">
        <v>0</v>
      </c>
      <c r="G8" s="122" t="s">
        <v>337</v>
      </c>
      <c r="H8" s="122" t="s">
        <v>338</v>
      </c>
      <c r="I8" s="122" t="s">
        <v>355</v>
      </c>
      <c r="J8" s="122" t="s">
        <v>357</v>
      </c>
      <c r="K8" s="122" t="s">
        <v>1</v>
      </c>
      <c r="L8" s="123" t="s">
        <v>379</v>
      </c>
      <c r="M8" s="123" t="s">
        <v>380</v>
      </c>
      <c r="N8" s="123" t="s">
        <v>381</v>
      </c>
      <c r="O8" s="123" t="s">
        <v>382</v>
      </c>
      <c r="P8" s="123" t="s">
        <v>383</v>
      </c>
      <c r="Q8" s="122" t="s">
        <v>384</v>
      </c>
      <c r="R8" s="122" t="s">
        <v>374</v>
      </c>
      <c r="S8" s="122" t="s">
        <v>375</v>
      </c>
      <c r="T8" s="122" t="s">
        <v>376</v>
      </c>
      <c r="U8" s="122" t="s">
        <v>377</v>
      </c>
      <c r="V8" s="122" t="s">
        <v>378</v>
      </c>
      <c r="W8" s="123" t="s">
        <v>385</v>
      </c>
      <c r="X8" s="123" t="s">
        <v>386</v>
      </c>
      <c r="Y8" s="123" t="s">
        <v>387</v>
      </c>
      <c r="Z8" s="123" t="s">
        <v>388</v>
      </c>
      <c r="AA8" s="124" t="s">
        <v>1672</v>
      </c>
      <c r="AB8" s="123" t="s">
        <v>1503</v>
      </c>
      <c r="AC8" s="123" t="s">
        <v>1504</v>
      </c>
      <c r="AD8" s="123" t="s">
        <v>366</v>
      </c>
      <c r="AE8" s="123" t="s">
        <v>369</v>
      </c>
      <c r="AF8" s="123" t="s">
        <v>370</v>
      </c>
      <c r="AG8" s="123" t="s">
        <v>371</v>
      </c>
      <c r="AH8" s="158" t="s">
        <v>1220</v>
      </c>
      <c r="AI8" s="123" t="s">
        <v>1498</v>
      </c>
      <c r="AJ8" s="91" t="s">
        <v>368</v>
      </c>
      <c r="AK8" s="91" t="s">
        <v>367</v>
      </c>
    </row>
    <row r="9" spans="1:101" ht="14.25" customHeight="1" x14ac:dyDescent="0.25">
      <c r="A9" s="92"/>
      <c r="B9" s="58">
        <v>440</v>
      </c>
      <c r="C9" s="58" t="s">
        <v>3</v>
      </c>
      <c r="D9" s="58">
        <v>303</v>
      </c>
      <c r="E9" s="58" t="s">
        <v>424</v>
      </c>
      <c r="F9" s="58" t="s">
        <v>1505</v>
      </c>
      <c r="G9" s="58" t="s">
        <v>4</v>
      </c>
      <c r="H9" s="58" t="s">
        <v>5</v>
      </c>
      <c r="I9" s="58" t="s">
        <v>553</v>
      </c>
      <c r="J9" s="58" t="s">
        <v>389</v>
      </c>
      <c r="K9" s="93" t="s">
        <v>212</v>
      </c>
      <c r="L9" s="94">
        <v>1132</v>
      </c>
      <c r="M9" s="94">
        <v>1784</v>
      </c>
      <c r="N9" s="94">
        <v>1717</v>
      </c>
      <c r="O9" s="94">
        <v>1710</v>
      </c>
      <c r="P9" s="94">
        <v>2470</v>
      </c>
      <c r="Q9" s="60">
        <f t="shared" ref="Q9:Q73" si="0">L9+M9+N9+O9+P9</f>
        <v>8813</v>
      </c>
      <c r="R9" s="58">
        <v>0.23</v>
      </c>
      <c r="S9" s="58">
        <v>0.26</v>
      </c>
      <c r="T9" s="58">
        <v>0.26</v>
      </c>
      <c r="U9" s="58">
        <v>0.26</v>
      </c>
      <c r="V9" s="58">
        <v>0.26</v>
      </c>
      <c r="W9" s="60">
        <f t="shared" ref="W9:W72" si="1">(L9*R9)+(M9*S9)+(N9*T9)+(O9*U9)+(P9*V9)</f>
        <v>2257.42</v>
      </c>
      <c r="X9" s="95">
        <v>8.5800000000000004E-4</v>
      </c>
      <c r="Y9" s="96">
        <f>+X9*Q9</f>
        <v>7.5615540000000001</v>
      </c>
      <c r="Z9" s="96">
        <v>8.91</v>
      </c>
      <c r="AA9" s="97">
        <f t="shared" ref="AA9:AA73" si="2">$AA$7*Q9</f>
        <v>78523.83</v>
      </c>
      <c r="AB9" s="58">
        <v>0.45</v>
      </c>
      <c r="AC9" s="58">
        <f t="shared" ref="AC9:AC10" si="3">+Q9*AB9</f>
        <v>3965.85</v>
      </c>
      <c r="AD9" s="98">
        <f>+AA9+AC9</f>
        <v>82489.680000000008</v>
      </c>
      <c r="AE9" s="99" t="s">
        <v>1687</v>
      </c>
      <c r="AF9" s="99" t="s">
        <v>1688</v>
      </c>
      <c r="AG9" s="99">
        <v>42055</v>
      </c>
      <c r="AH9" s="58">
        <v>124</v>
      </c>
      <c r="AI9" s="58">
        <v>7100</v>
      </c>
      <c r="AJ9" s="58"/>
      <c r="AK9" s="58"/>
    </row>
    <row r="10" spans="1:101" ht="14.25" customHeight="1" x14ac:dyDescent="0.25">
      <c r="A10" s="92"/>
      <c r="B10" s="58">
        <v>440</v>
      </c>
      <c r="C10" s="58" t="s">
        <v>3</v>
      </c>
      <c r="D10" s="58">
        <v>302</v>
      </c>
      <c r="E10" s="58" t="s">
        <v>425</v>
      </c>
      <c r="F10" s="58" t="s">
        <v>1506</v>
      </c>
      <c r="G10" s="58" t="s">
        <v>6</v>
      </c>
      <c r="H10" s="58" t="s">
        <v>213</v>
      </c>
      <c r="I10" s="58" t="s">
        <v>553</v>
      </c>
      <c r="J10" s="58" t="s">
        <v>389</v>
      </c>
      <c r="K10" s="93" t="s">
        <v>212</v>
      </c>
      <c r="L10" s="94">
        <v>2268</v>
      </c>
      <c r="M10" s="94">
        <v>2819</v>
      </c>
      <c r="N10" s="94">
        <v>3024</v>
      </c>
      <c r="O10" s="94">
        <v>2841</v>
      </c>
      <c r="P10" s="94">
        <v>4574</v>
      </c>
      <c r="Q10" s="60">
        <f t="shared" si="0"/>
        <v>15526</v>
      </c>
      <c r="R10" s="58">
        <v>0.23</v>
      </c>
      <c r="S10" s="58">
        <v>0.26</v>
      </c>
      <c r="T10" s="58">
        <v>0.26</v>
      </c>
      <c r="U10" s="58">
        <v>0.26</v>
      </c>
      <c r="V10" s="58">
        <v>0.26</v>
      </c>
      <c r="W10" s="60">
        <f t="shared" si="1"/>
        <v>3968.7200000000003</v>
      </c>
      <c r="X10" s="95">
        <v>8.5800000000000004E-4</v>
      </c>
      <c r="Y10" s="96">
        <f t="shared" ref="Y10:Y73" si="4">+X10*Q10</f>
        <v>13.321308</v>
      </c>
      <c r="Z10" s="96">
        <v>8.91</v>
      </c>
      <c r="AA10" s="97">
        <f t="shared" si="2"/>
        <v>138336.66</v>
      </c>
      <c r="AB10" s="58">
        <v>0.45</v>
      </c>
      <c r="AC10" s="58">
        <f t="shared" si="3"/>
        <v>6986.7</v>
      </c>
      <c r="AD10" s="98">
        <f t="shared" ref="AD10:AD73" si="5">+AA10+AC10</f>
        <v>145323.36000000002</v>
      </c>
      <c r="AE10" s="99" t="s">
        <v>1687</v>
      </c>
      <c r="AF10" s="99" t="s">
        <v>1688</v>
      </c>
      <c r="AG10" s="99">
        <v>42055</v>
      </c>
      <c r="AH10" s="58">
        <v>207</v>
      </c>
      <c r="AI10" s="58">
        <v>12537</v>
      </c>
      <c r="AJ10" s="58"/>
      <c r="AK10" s="58"/>
    </row>
    <row r="11" spans="1:101" ht="14.25" customHeight="1" x14ac:dyDescent="0.3">
      <c r="A11" s="92"/>
      <c r="B11" s="58">
        <v>441</v>
      </c>
      <c r="C11" s="58" t="s">
        <v>214</v>
      </c>
      <c r="D11" s="58">
        <v>304</v>
      </c>
      <c r="E11" s="58" t="s">
        <v>510</v>
      </c>
      <c r="F11" s="58" t="s">
        <v>1591</v>
      </c>
      <c r="G11" s="58" t="s">
        <v>215</v>
      </c>
      <c r="H11" s="58" t="s">
        <v>216</v>
      </c>
      <c r="I11" s="58" t="s">
        <v>553</v>
      </c>
      <c r="J11" s="58" t="s">
        <v>389</v>
      </c>
      <c r="K11" s="93" t="s">
        <v>212</v>
      </c>
      <c r="L11" s="100">
        <v>52</v>
      </c>
      <c r="M11" s="100">
        <v>73</v>
      </c>
      <c r="N11" s="100">
        <v>69</v>
      </c>
      <c r="O11" s="100">
        <v>67</v>
      </c>
      <c r="P11" s="100">
        <v>124</v>
      </c>
      <c r="Q11" s="60">
        <f t="shared" si="0"/>
        <v>385</v>
      </c>
      <c r="R11" s="58">
        <v>0.23</v>
      </c>
      <c r="S11" s="58">
        <v>0.26</v>
      </c>
      <c r="T11" s="58">
        <v>0.26</v>
      </c>
      <c r="U11" s="58">
        <v>0.26</v>
      </c>
      <c r="V11" s="58">
        <v>0.26</v>
      </c>
      <c r="W11" s="60">
        <f t="shared" si="1"/>
        <v>98.54000000000002</v>
      </c>
      <c r="X11" s="95">
        <v>8.5800000000000004E-4</v>
      </c>
      <c r="Y11" s="96">
        <f t="shared" si="4"/>
        <v>0.33033000000000001</v>
      </c>
      <c r="Z11" s="96">
        <v>8.91</v>
      </c>
      <c r="AA11" s="97">
        <f t="shared" si="2"/>
        <v>3430.35</v>
      </c>
      <c r="AB11" s="58">
        <v>0.41</v>
      </c>
      <c r="AC11" s="58">
        <f>+Q11*AB11</f>
        <v>157.85</v>
      </c>
      <c r="AD11" s="98">
        <f t="shared" si="5"/>
        <v>3588.2</v>
      </c>
      <c r="AE11" s="99" t="s">
        <v>1687</v>
      </c>
      <c r="AF11" s="99" t="s">
        <v>1688</v>
      </c>
      <c r="AG11" s="99">
        <v>42055</v>
      </c>
      <c r="AH11" s="58">
        <v>9</v>
      </c>
      <c r="AI11" s="58">
        <v>311</v>
      </c>
      <c r="AJ11" s="58"/>
      <c r="AK11" s="58"/>
    </row>
    <row r="12" spans="1:101" ht="14.25" customHeight="1" x14ac:dyDescent="0.3">
      <c r="A12" s="92"/>
      <c r="B12" s="58">
        <v>441</v>
      </c>
      <c r="C12" s="58" t="s">
        <v>214</v>
      </c>
      <c r="D12" s="58">
        <v>312</v>
      </c>
      <c r="E12" s="58" t="s">
        <v>511</v>
      </c>
      <c r="F12" s="58" t="s">
        <v>1592</v>
      </c>
      <c r="G12" s="58" t="s">
        <v>217</v>
      </c>
      <c r="H12" s="58" t="s">
        <v>218</v>
      </c>
      <c r="I12" s="58" t="s">
        <v>553</v>
      </c>
      <c r="J12" s="58" t="s">
        <v>389</v>
      </c>
      <c r="K12" s="93" t="s">
        <v>212</v>
      </c>
      <c r="L12" s="100">
        <v>453</v>
      </c>
      <c r="M12" s="100">
        <v>576</v>
      </c>
      <c r="N12" s="100">
        <v>538</v>
      </c>
      <c r="O12" s="100">
        <v>583</v>
      </c>
      <c r="P12" s="94">
        <v>1000</v>
      </c>
      <c r="Q12" s="60">
        <f t="shared" si="0"/>
        <v>3150</v>
      </c>
      <c r="R12" s="58">
        <v>0.23</v>
      </c>
      <c r="S12" s="58">
        <v>0.26</v>
      </c>
      <c r="T12" s="58">
        <v>0.26</v>
      </c>
      <c r="U12" s="58">
        <v>0.26</v>
      </c>
      <c r="V12" s="58">
        <v>0.26</v>
      </c>
      <c r="W12" s="60">
        <f t="shared" si="1"/>
        <v>805.41</v>
      </c>
      <c r="X12" s="95">
        <v>8.5800000000000004E-4</v>
      </c>
      <c r="Y12" s="96">
        <f t="shared" si="4"/>
        <v>2.7027000000000001</v>
      </c>
      <c r="Z12" s="96">
        <v>8.91</v>
      </c>
      <c r="AA12" s="97">
        <f t="shared" si="2"/>
        <v>28066.5</v>
      </c>
      <c r="AB12" s="58">
        <v>0.41</v>
      </c>
      <c r="AC12" s="58">
        <f t="shared" ref="AC12:AC75" si="6">+Q12*AB12</f>
        <v>1291.5</v>
      </c>
      <c r="AD12" s="98">
        <f t="shared" si="5"/>
        <v>29358</v>
      </c>
      <c r="AE12" s="99" t="s">
        <v>1687</v>
      </c>
      <c r="AF12" s="99" t="s">
        <v>1688</v>
      </c>
      <c r="AG12" s="99">
        <v>42055</v>
      </c>
      <c r="AH12" s="58">
        <v>53</v>
      </c>
      <c r="AI12" s="58">
        <v>2548</v>
      </c>
      <c r="AJ12" s="58"/>
      <c r="AK12" s="58"/>
    </row>
    <row r="13" spans="1:101" ht="14.25" customHeight="1" x14ac:dyDescent="0.3">
      <c r="A13" s="92"/>
      <c r="B13" s="58">
        <v>441</v>
      </c>
      <c r="C13" s="58" t="s">
        <v>214</v>
      </c>
      <c r="D13" s="58">
        <v>314</v>
      </c>
      <c r="E13" s="58" t="s">
        <v>512</v>
      </c>
      <c r="F13" s="58" t="s">
        <v>1593</v>
      </c>
      <c r="G13" s="58" t="s">
        <v>220</v>
      </c>
      <c r="H13" s="58" t="s">
        <v>221</v>
      </c>
      <c r="I13" s="58" t="s">
        <v>553</v>
      </c>
      <c r="J13" s="58" t="s">
        <v>389</v>
      </c>
      <c r="K13" s="93" t="s">
        <v>212</v>
      </c>
      <c r="L13" s="100">
        <v>108</v>
      </c>
      <c r="M13" s="100">
        <v>176</v>
      </c>
      <c r="N13" s="100">
        <v>184</v>
      </c>
      <c r="O13" s="100">
        <v>181</v>
      </c>
      <c r="P13" s="100">
        <v>320</v>
      </c>
      <c r="Q13" s="60">
        <f t="shared" si="0"/>
        <v>969</v>
      </c>
      <c r="R13" s="58">
        <v>0.23</v>
      </c>
      <c r="S13" s="58">
        <v>0.26</v>
      </c>
      <c r="T13" s="58">
        <v>0.26</v>
      </c>
      <c r="U13" s="58">
        <v>0.26</v>
      </c>
      <c r="V13" s="58">
        <v>0.26</v>
      </c>
      <c r="W13" s="60">
        <f t="shared" si="1"/>
        <v>248.7</v>
      </c>
      <c r="X13" s="95">
        <v>8.5800000000000004E-4</v>
      </c>
      <c r="Y13" s="96">
        <f t="shared" si="4"/>
        <v>0.83140200000000009</v>
      </c>
      <c r="Z13" s="96">
        <v>8.91</v>
      </c>
      <c r="AA13" s="97">
        <f t="shared" si="2"/>
        <v>8633.7900000000009</v>
      </c>
      <c r="AB13" s="58">
        <v>0.41</v>
      </c>
      <c r="AC13" s="58">
        <f t="shared" si="6"/>
        <v>397.28999999999996</v>
      </c>
      <c r="AD13" s="98">
        <f t="shared" si="5"/>
        <v>9031.0800000000017</v>
      </c>
      <c r="AE13" s="99" t="s">
        <v>1687</v>
      </c>
      <c r="AF13" s="99" t="s">
        <v>1688</v>
      </c>
      <c r="AG13" s="99">
        <v>42055</v>
      </c>
      <c r="AH13" s="58">
        <v>23</v>
      </c>
      <c r="AI13" s="58">
        <v>784</v>
      </c>
      <c r="AJ13" s="58"/>
      <c r="AK13" s="58"/>
    </row>
    <row r="14" spans="1:101" ht="14.25" customHeight="1" x14ac:dyDescent="0.3">
      <c r="A14" s="92"/>
      <c r="B14" s="58">
        <v>441</v>
      </c>
      <c r="C14" s="58" t="s">
        <v>214</v>
      </c>
      <c r="D14" s="58">
        <v>313</v>
      </c>
      <c r="E14" s="58" t="s">
        <v>513</v>
      </c>
      <c r="F14" s="58" t="s">
        <v>1594</v>
      </c>
      <c r="G14" s="58" t="s">
        <v>223</v>
      </c>
      <c r="H14" s="58" t="s">
        <v>224</v>
      </c>
      <c r="I14" s="58" t="s">
        <v>553</v>
      </c>
      <c r="J14" s="58" t="s">
        <v>389</v>
      </c>
      <c r="K14" s="93" t="s">
        <v>212</v>
      </c>
      <c r="L14" s="100">
        <v>91</v>
      </c>
      <c r="M14" s="100">
        <v>108</v>
      </c>
      <c r="N14" s="100">
        <v>109</v>
      </c>
      <c r="O14" s="100">
        <v>116</v>
      </c>
      <c r="P14" s="100">
        <v>220</v>
      </c>
      <c r="Q14" s="60">
        <f t="shared" si="0"/>
        <v>644</v>
      </c>
      <c r="R14" s="58">
        <v>0.23</v>
      </c>
      <c r="S14" s="58">
        <v>0.26</v>
      </c>
      <c r="T14" s="58">
        <v>0.26</v>
      </c>
      <c r="U14" s="58">
        <v>0.26</v>
      </c>
      <c r="V14" s="58">
        <v>0.26</v>
      </c>
      <c r="W14" s="60">
        <f t="shared" si="1"/>
        <v>164.71</v>
      </c>
      <c r="X14" s="95">
        <v>8.5800000000000004E-4</v>
      </c>
      <c r="Y14" s="96">
        <f t="shared" si="4"/>
        <v>0.55255200000000004</v>
      </c>
      <c r="Z14" s="96">
        <v>8.91</v>
      </c>
      <c r="AA14" s="97">
        <f t="shared" si="2"/>
        <v>5738.04</v>
      </c>
      <c r="AB14" s="58">
        <v>0.41</v>
      </c>
      <c r="AC14" s="58">
        <f t="shared" si="6"/>
        <v>264.03999999999996</v>
      </c>
      <c r="AD14" s="98">
        <f t="shared" si="5"/>
        <v>6002.08</v>
      </c>
      <c r="AE14" s="99" t="s">
        <v>1687</v>
      </c>
      <c r="AF14" s="99" t="s">
        <v>1688</v>
      </c>
      <c r="AG14" s="99">
        <v>42055</v>
      </c>
      <c r="AH14" s="58">
        <v>18</v>
      </c>
      <c r="AI14" s="58">
        <v>522</v>
      </c>
      <c r="AJ14" s="58"/>
      <c r="AK14" s="58"/>
    </row>
    <row r="15" spans="1:101" ht="14.25" customHeight="1" x14ac:dyDescent="0.3">
      <c r="A15" s="92"/>
      <c r="B15" s="58">
        <v>441</v>
      </c>
      <c r="C15" s="58" t="s">
        <v>214</v>
      </c>
      <c r="D15" s="58">
        <v>315</v>
      </c>
      <c r="E15" s="58" t="s">
        <v>514</v>
      </c>
      <c r="F15" s="58" t="s">
        <v>1595</v>
      </c>
      <c r="G15" s="58" t="s">
        <v>225</v>
      </c>
      <c r="H15" s="58" t="s">
        <v>226</v>
      </c>
      <c r="I15" s="58" t="s">
        <v>553</v>
      </c>
      <c r="J15" s="58" t="s">
        <v>389</v>
      </c>
      <c r="K15" s="93" t="s">
        <v>212</v>
      </c>
      <c r="L15" s="100">
        <v>578</v>
      </c>
      <c r="M15" s="100">
        <v>633</v>
      </c>
      <c r="N15" s="100">
        <v>660</v>
      </c>
      <c r="O15" s="100">
        <v>692</v>
      </c>
      <c r="P15" s="94">
        <v>1212</v>
      </c>
      <c r="Q15" s="60">
        <f t="shared" si="0"/>
        <v>3775</v>
      </c>
      <c r="R15" s="58">
        <v>0.23</v>
      </c>
      <c r="S15" s="58">
        <v>0.26</v>
      </c>
      <c r="T15" s="58">
        <v>0.26</v>
      </c>
      <c r="U15" s="58">
        <v>0.26</v>
      </c>
      <c r="V15" s="58">
        <v>0.26</v>
      </c>
      <c r="W15" s="60">
        <f t="shared" si="1"/>
        <v>964.16</v>
      </c>
      <c r="X15" s="95">
        <v>8.5800000000000004E-4</v>
      </c>
      <c r="Y15" s="96">
        <f t="shared" si="4"/>
        <v>3.23895</v>
      </c>
      <c r="Z15" s="96">
        <v>8.91</v>
      </c>
      <c r="AA15" s="97">
        <f t="shared" si="2"/>
        <v>33635.25</v>
      </c>
      <c r="AB15" s="58">
        <v>0.41</v>
      </c>
      <c r="AC15" s="58">
        <f t="shared" si="6"/>
        <v>1547.75</v>
      </c>
      <c r="AD15" s="98">
        <f t="shared" si="5"/>
        <v>35183</v>
      </c>
      <c r="AE15" s="99" t="s">
        <v>1687</v>
      </c>
      <c r="AF15" s="99" t="s">
        <v>1688</v>
      </c>
      <c r="AG15" s="99">
        <v>42055</v>
      </c>
      <c r="AH15" s="58">
        <v>63</v>
      </c>
      <c r="AI15" s="58">
        <v>3056</v>
      </c>
      <c r="AJ15" s="58"/>
      <c r="AK15" s="58"/>
    </row>
    <row r="16" spans="1:101" ht="14.25" customHeight="1" x14ac:dyDescent="0.25">
      <c r="A16" s="92"/>
      <c r="B16" s="58">
        <v>441</v>
      </c>
      <c r="C16" s="58" t="s">
        <v>214</v>
      </c>
      <c r="D16" s="58">
        <v>307</v>
      </c>
      <c r="E16" s="58" t="s">
        <v>515</v>
      </c>
      <c r="F16" s="58" t="s">
        <v>1596</v>
      </c>
      <c r="G16" s="58" t="s">
        <v>227</v>
      </c>
      <c r="H16" s="58" t="s">
        <v>228</v>
      </c>
      <c r="I16" s="58" t="s">
        <v>553</v>
      </c>
      <c r="J16" s="58" t="s">
        <v>389</v>
      </c>
      <c r="K16" s="93" t="s">
        <v>212</v>
      </c>
      <c r="L16" s="100">
        <v>342</v>
      </c>
      <c r="M16" s="100">
        <v>483</v>
      </c>
      <c r="N16" s="100">
        <v>522</v>
      </c>
      <c r="O16" s="100">
        <v>517</v>
      </c>
      <c r="P16" s="100">
        <v>838</v>
      </c>
      <c r="Q16" s="60">
        <f t="shared" si="0"/>
        <v>2702</v>
      </c>
      <c r="R16" s="58">
        <v>0.23</v>
      </c>
      <c r="S16" s="58">
        <v>0.26</v>
      </c>
      <c r="T16" s="58">
        <v>0.26</v>
      </c>
      <c r="U16" s="58">
        <v>0.26</v>
      </c>
      <c r="V16" s="58">
        <v>0.26</v>
      </c>
      <c r="W16" s="60">
        <f t="shared" si="1"/>
        <v>692.26</v>
      </c>
      <c r="X16" s="95">
        <v>8.5800000000000004E-4</v>
      </c>
      <c r="Y16" s="96">
        <f t="shared" si="4"/>
        <v>2.3183160000000003</v>
      </c>
      <c r="Z16" s="96">
        <v>8.91</v>
      </c>
      <c r="AA16" s="97">
        <f t="shared" si="2"/>
        <v>24074.82</v>
      </c>
      <c r="AB16" s="58">
        <v>0.41</v>
      </c>
      <c r="AC16" s="58">
        <f t="shared" si="6"/>
        <v>1107.82</v>
      </c>
      <c r="AD16" s="98">
        <f t="shared" si="5"/>
        <v>25182.639999999999</v>
      </c>
      <c r="AE16" s="99" t="s">
        <v>1687</v>
      </c>
      <c r="AF16" s="99" t="s">
        <v>1688</v>
      </c>
      <c r="AG16" s="99">
        <v>42055</v>
      </c>
      <c r="AH16" s="58">
        <v>53</v>
      </c>
      <c r="AI16" s="58">
        <v>2182</v>
      </c>
      <c r="AJ16" s="58"/>
      <c r="AK16" s="58"/>
    </row>
    <row r="17" spans="1:37" ht="14.25" customHeight="1" x14ac:dyDescent="0.3">
      <c r="A17" s="92"/>
      <c r="B17" s="58">
        <v>441</v>
      </c>
      <c r="C17" s="58" t="s">
        <v>214</v>
      </c>
      <c r="D17" s="58">
        <v>310</v>
      </c>
      <c r="E17" s="58" t="s">
        <v>516</v>
      </c>
      <c r="F17" s="58" t="s">
        <v>1597</v>
      </c>
      <c r="G17" s="58" t="s">
        <v>229</v>
      </c>
      <c r="H17" s="58" t="s">
        <v>230</v>
      </c>
      <c r="I17" s="58" t="s">
        <v>553</v>
      </c>
      <c r="J17" s="58" t="s">
        <v>389</v>
      </c>
      <c r="K17" s="93" t="s">
        <v>212</v>
      </c>
      <c r="L17" s="100">
        <v>21</v>
      </c>
      <c r="M17" s="100">
        <v>20</v>
      </c>
      <c r="N17" s="100">
        <v>30</v>
      </c>
      <c r="O17" s="100">
        <v>20</v>
      </c>
      <c r="P17" s="100">
        <v>40</v>
      </c>
      <c r="Q17" s="60">
        <f t="shared" si="0"/>
        <v>131</v>
      </c>
      <c r="R17" s="58">
        <v>0.23</v>
      </c>
      <c r="S17" s="58">
        <v>0.26</v>
      </c>
      <c r="T17" s="58">
        <v>0.26</v>
      </c>
      <c r="U17" s="58">
        <v>0.26</v>
      </c>
      <c r="V17" s="58">
        <v>0.26</v>
      </c>
      <c r="W17" s="60">
        <f t="shared" si="1"/>
        <v>33.43</v>
      </c>
      <c r="X17" s="95">
        <v>8.5800000000000004E-4</v>
      </c>
      <c r="Y17" s="96">
        <f t="shared" si="4"/>
        <v>0.11239800000000001</v>
      </c>
      <c r="Z17" s="96">
        <v>8.91</v>
      </c>
      <c r="AA17" s="97">
        <f t="shared" si="2"/>
        <v>1167.21</v>
      </c>
      <c r="AB17" s="58">
        <v>0.41</v>
      </c>
      <c r="AC17" s="58">
        <f t="shared" si="6"/>
        <v>53.709999999999994</v>
      </c>
      <c r="AD17" s="98">
        <f t="shared" si="5"/>
        <v>1220.92</v>
      </c>
      <c r="AE17" s="99" t="s">
        <v>1687</v>
      </c>
      <c r="AF17" s="99" t="s">
        <v>1688</v>
      </c>
      <c r="AG17" s="99">
        <v>42055</v>
      </c>
      <c r="AH17" s="58">
        <v>4</v>
      </c>
      <c r="AI17" s="58">
        <v>93</v>
      </c>
      <c r="AJ17" s="58"/>
      <c r="AK17" s="58"/>
    </row>
    <row r="18" spans="1:37" ht="14.25" customHeight="1" x14ac:dyDescent="0.25">
      <c r="A18" s="92"/>
      <c r="B18" s="58">
        <v>441</v>
      </c>
      <c r="C18" s="58" t="s">
        <v>214</v>
      </c>
      <c r="D18" s="58">
        <v>311</v>
      </c>
      <c r="E18" s="58" t="s">
        <v>517</v>
      </c>
      <c r="F18" s="58" t="s">
        <v>1598</v>
      </c>
      <c r="G18" s="58" t="s">
        <v>231</v>
      </c>
      <c r="H18" s="58" t="s">
        <v>232</v>
      </c>
      <c r="I18" s="58" t="s">
        <v>553</v>
      </c>
      <c r="J18" s="58" t="s">
        <v>389</v>
      </c>
      <c r="K18" s="93" t="s">
        <v>212</v>
      </c>
      <c r="L18" s="94">
        <v>1064</v>
      </c>
      <c r="M18" s="94">
        <v>1214</v>
      </c>
      <c r="N18" s="94">
        <v>1370</v>
      </c>
      <c r="O18" s="94">
        <v>1178</v>
      </c>
      <c r="P18" s="94">
        <v>2416</v>
      </c>
      <c r="Q18" s="60">
        <f t="shared" si="0"/>
        <v>7242</v>
      </c>
      <c r="R18" s="58">
        <v>0.23</v>
      </c>
      <c r="S18" s="58">
        <v>0.26</v>
      </c>
      <c r="T18" s="58">
        <v>0.26</v>
      </c>
      <c r="U18" s="58">
        <v>0.26</v>
      </c>
      <c r="V18" s="58">
        <v>0.26</v>
      </c>
      <c r="W18" s="60">
        <f t="shared" si="1"/>
        <v>1851</v>
      </c>
      <c r="X18" s="95">
        <v>8.5800000000000004E-4</v>
      </c>
      <c r="Y18" s="96">
        <f t="shared" si="4"/>
        <v>6.2136360000000002</v>
      </c>
      <c r="Z18" s="96">
        <v>8.91</v>
      </c>
      <c r="AA18" s="97">
        <f t="shared" si="2"/>
        <v>64526.22</v>
      </c>
      <c r="AB18" s="58">
        <v>0.41</v>
      </c>
      <c r="AC18" s="58">
        <f t="shared" si="6"/>
        <v>2969.22</v>
      </c>
      <c r="AD18" s="98">
        <f t="shared" si="5"/>
        <v>67495.44</v>
      </c>
      <c r="AE18" s="99" t="s">
        <v>1687</v>
      </c>
      <c r="AF18" s="99" t="s">
        <v>1688</v>
      </c>
      <c r="AG18" s="99">
        <v>42055</v>
      </c>
      <c r="AH18" s="58">
        <v>144</v>
      </c>
      <c r="AI18" s="58">
        <v>5866</v>
      </c>
      <c r="AJ18" s="58"/>
      <c r="AK18" s="58"/>
    </row>
    <row r="19" spans="1:37" ht="14.25" customHeight="1" x14ac:dyDescent="0.25">
      <c r="A19" s="92"/>
      <c r="B19" s="58">
        <v>441</v>
      </c>
      <c r="C19" s="58" t="s">
        <v>214</v>
      </c>
      <c r="D19" s="58">
        <v>308</v>
      </c>
      <c r="E19" s="58" t="s">
        <v>518</v>
      </c>
      <c r="F19" s="58" t="s">
        <v>1599</v>
      </c>
      <c r="G19" s="58" t="s">
        <v>233</v>
      </c>
      <c r="H19" s="58" t="s">
        <v>234</v>
      </c>
      <c r="I19" s="58" t="s">
        <v>553</v>
      </c>
      <c r="J19" s="58" t="s">
        <v>389</v>
      </c>
      <c r="K19" s="93" t="s">
        <v>212</v>
      </c>
      <c r="L19" s="94">
        <v>1037</v>
      </c>
      <c r="M19" s="94">
        <v>1285</v>
      </c>
      <c r="N19" s="94">
        <v>1403</v>
      </c>
      <c r="O19" s="94">
        <v>1346</v>
      </c>
      <c r="P19" s="94">
        <v>2236</v>
      </c>
      <c r="Q19" s="60">
        <f t="shared" si="0"/>
        <v>7307</v>
      </c>
      <c r="R19" s="58">
        <v>0.23</v>
      </c>
      <c r="S19" s="58">
        <v>0.26</v>
      </c>
      <c r="T19" s="58">
        <v>0.26</v>
      </c>
      <c r="U19" s="58">
        <v>0.26</v>
      </c>
      <c r="V19" s="58">
        <v>0.26</v>
      </c>
      <c r="W19" s="60">
        <f t="shared" si="1"/>
        <v>1868.71</v>
      </c>
      <c r="X19" s="95">
        <v>8.5800000000000004E-4</v>
      </c>
      <c r="Y19" s="96">
        <f t="shared" si="4"/>
        <v>6.269406</v>
      </c>
      <c r="Z19" s="96">
        <v>8.91</v>
      </c>
      <c r="AA19" s="97">
        <f t="shared" si="2"/>
        <v>65105.37</v>
      </c>
      <c r="AB19" s="58">
        <v>0.41</v>
      </c>
      <c r="AC19" s="58">
        <f t="shared" si="6"/>
        <v>2995.87</v>
      </c>
      <c r="AD19" s="98">
        <f t="shared" si="5"/>
        <v>68101.240000000005</v>
      </c>
      <c r="AE19" s="99" t="s">
        <v>1687</v>
      </c>
      <c r="AF19" s="99" t="s">
        <v>1688</v>
      </c>
      <c r="AG19" s="99">
        <v>42055</v>
      </c>
      <c r="AH19" s="58">
        <v>150</v>
      </c>
      <c r="AI19" s="58">
        <v>5906</v>
      </c>
      <c r="AJ19" s="58"/>
      <c r="AK19" s="58"/>
    </row>
    <row r="20" spans="1:37" ht="14.25" customHeight="1" x14ac:dyDescent="0.3">
      <c r="A20" s="92"/>
      <c r="B20" s="58">
        <v>441</v>
      </c>
      <c r="C20" s="58" t="s">
        <v>214</v>
      </c>
      <c r="D20" s="58">
        <v>303</v>
      </c>
      <c r="E20" s="58" t="s">
        <v>519</v>
      </c>
      <c r="F20" s="58" t="s">
        <v>1600</v>
      </c>
      <c r="G20" s="58" t="s">
        <v>235</v>
      </c>
      <c r="H20" s="58" t="s">
        <v>236</v>
      </c>
      <c r="I20" s="58" t="s">
        <v>553</v>
      </c>
      <c r="J20" s="58" t="s">
        <v>389</v>
      </c>
      <c r="K20" s="93" t="s">
        <v>212</v>
      </c>
      <c r="L20" s="100">
        <v>10</v>
      </c>
      <c r="M20" s="100">
        <v>10</v>
      </c>
      <c r="N20" s="100">
        <v>20</v>
      </c>
      <c r="O20" s="100">
        <v>20</v>
      </c>
      <c r="P20" s="100">
        <v>20</v>
      </c>
      <c r="Q20" s="60">
        <f t="shared" si="0"/>
        <v>80</v>
      </c>
      <c r="R20" s="58">
        <v>0.23</v>
      </c>
      <c r="S20" s="58">
        <v>0.26</v>
      </c>
      <c r="T20" s="58">
        <v>0.26</v>
      </c>
      <c r="U20" s="58">
        <v>0.26</v>
      </c>
      <c r="V20" s="58">
        <v>0.26</v>
      </c>
      <c r="W20" s="60">
        <f t="shared" si="1"/>
        <v>20.5</v>
      </c>
      <c r="X20" s="95">
        <v>8.5800000000000004E-4</v>
      </c>
      <c r="Y20" s="96">
        <f t="shared" si="4"/>
        <v>6.8640000000000007E-2</v>
      </c>
      <c r="Z20" s="96">
        <v>8.91</v>
      </c>
      <c r="AA20" s="97">
        <f t="shared" si="2"/>
        <v>712.8</v>
      </c>
      <c r="AB20" s="58">
        <v>0.41</v>
      </c>
      <c r="AC20" s="58">
        <f t="shared" si="6"/>
        <v>32.799999999999997</v>
      </c>
      <c r="AD20" s="98">
        <f t="shared" si="5"/>
        <v>745.59999999999991</v>
      </c>
      <c r="AE20" s="99" t="s">
        <v>1687</v>
      </c>
      <c r="AF20" s="99" t="s">
        <v>1688</v>
      </c>
      <c r="AG20" s="99">
        <v>42055</v>
      </c>
      <c r="AH20" s="58">
        <v>5</v>
      </c>
      <c r="AI20" s="58">
        <v>41</v>
      </c>
      <c r="AJ20" s="58"/>
      <c r="AK20" s="58"/>
    </row>
    <row r="21" spans="1:37" ht="14.25" customHeight="1" x14ac:dyDescent="0.3">
      <c r="A21" s="92"/>
      <c r="B21" s="58">
        <v>441</v>
      </c>
      <c r="C21" s="58" t="s">
        <v>214</v>
      </c>
      <c r="D21" s="58">
        <v>302</v>
      </c>
      <c r="E21" s="58" t="s">
        <v>520</v>
      </c>
      <c r="F21" s="58" t="s">
        <v>1601</v>
      </c>
      <c r="G21" s="58" t="s">
        <v>238</v>
      </c>
      <c r="H21" s="58" t="s">
        <v>239</v>
      </c>
      <c r="I21" s="58" t="s">
        <v>553</v>
      </c>
      <c r="J21" s="58" t="s">
        <v>389</v>
      </c>
      <c r="K21" s="93" t="s">
        <v>212</v>
      </c>
      <c r="L21" s="100">
        <v>646</v>
      </c>
      <c r="M21" s="100">
        <v>885</v>
      </c>
      <c r="N21" s="100">
        <v>836</v>
      </c>
      <c r="O21" s="100">
        <v>825</v>
      </c>
      <c r="P21" s="94">
        <v>1609</v>
      </c>
      <c r="Q21" s="60">
        <f t="shared" si="0"/>
        <v>4801</v>
      </c>
      <c r="R21" s="58">
        <v>0.23</v>
      </c>
      <c r="S21" s="58">
        <v>0.26</v>
      </c>
      <c r="T21" s="58">
        <v>0.26</v>
      </c>
      <c r="U21" s="58">
        <v>0.26</v>
      </c>
      <c r="V21" s="58">
        <v>0.26</v>
      </c>
      <c r="W21" s="60">
        <f t="shared" si="1"/>
        <v>1228.8800000000001</v>
      </c>
      <c r="X21" s="95">
        <v>8.5800000000000004E-4</v>
      </c>
      <c r="Y21" s="96">
        <f t="shared" si="4"/>
        <v>4.1192580000000003</v>
      </c>
      <c r="Z21" s="96">
        <v>8.91</v>
      </c>
      <c r="AA21" s="97">
        <f t="shared" si="2"/>
        <v>42776.91</v>
      </c>
      <c r="AB21" s="58">
        <v>0.41</v>
      </c>
      <c r="AC21" s="58">
        <f t="shared" si="6"/>
        <v>1968.4099999999999</v>
      </c>
      <c r="AD21" s="98">
        <f t="shared" si="5"/>
        <v>44745.320000000007</v>
      </c>
      <c r="AE21" s="99" t="s">
        <v>1687</v>
      </c>
      <c r="AF21" s="99" t="s">
        <v>1688</v>
      </c>
      <c r="AG21" s="99">
        <v>42055</v>
      </c>
      <c r="AH21" s="58">
        <v>81</v>
      </c>
      <c r="AI21" s="58">
        <v>3885</v>
      </c>
      <c r="AJ21" s="58"/>
      <c r="AK21" s="58"/>
    </row>
    <row r="22" spans="1:37" ht="14.25" customHeight="1" x14ac:dyDescent="0.3">
      <c r="A22" s="92"/>
      <c r="B22" s="58">
        <v>441</v>
      </c>
      <c r="C22" s="58" t="s">
        <v>214</v>
      </c>
      <c r="D22" s="58">
        <v>316</v>
      </c>
      <c r="E22" s="58" t="s">
        <v>521</v>
      </c>
      <c r="F22" s="58" t="s">
        <v>1602</v>
      </c>
      <c r="G22" s="58" t="s">
        <v>241</v>
      </c>
      <c r="H22" s="58" t="s">
        <v>242</v>
      </c>
      <c r="I22" s="58" t="s">
        <v>553</v>
      </c>
      <c r="J22" s="58" t="s">
        <v>389</v>
      </c>
      <c r="K22" s="93" t="s">
        <v>212</v>
      </c>
      <c r="L22" s="100">
        <v>539</v>
      </c>
      <c r="M22" s="100">
        <v>886</v>
      </c>
      <c r="N22" s="100">
        <v>824</v>
      </c>
      <c r="O22" s="100">
        <v>886</v>
      </c>
      <c r="P22" s="94">
        <v>1388</v>
      </c>
      <c r="Q22" s="60">
        <f t="shared" si="0"/>
        <v>4523</v>
      </c>
      <c r="R22" s="58">
        <v>0.23</v>
      </c>
      <c r="S22" s="58">
        <v>0.26</v>
      </c>
      <c r="T22" s="58">
        <v>0.26</v>
      </c>
      <c r="U22" s="58">
        <v>0.26</v>
      </c>
      <c r="V22" s="58">
        <v>0.26</v>
      </c>
      <c r="W22" s="60">
        <f t="shared" si="1"/>
        <v>1159.81</v>
      </c>
      <c r="X22" s="95">
        <v>8.5800000000000004E-4</v>
      </c>
      <c r="Y22" s="96">
        <f t="shared" si="4"/>
        <v>3.8807340000000003</v>
      </c>
      <c r="Z22" s="96">
        <v>8.91</v>
      </c>
      <c r="AA22" s="97">
        <f t="shared" si="2"/>
        <v>40299.93</v>
      </c>
      <c r="AB22" s="58">
        <v>0.41</v>
      </c>
      <c r="AC22" s="58">
        <f t="shared" si="6"/>
        <v>1854.4299999999998</v>
      </c>
      <c r="AD22" s="98">
        <f t="shared" si="5"/>
        <v>42154.36</v>
      </c>
      <c r="AE22" s="99" t="s">
        <v>1687</v>
      </c>
      <c r="AF22" s="99" t="s">
        <v>1688</v>
      </c>
      <c r="AG22" s="99">
        <v>42055</v>
      </c>
      <c r="AH22" s="58">
        <v>63</v>
      </c>
      <c r="AI22" s="58">
        <v>3650</v>
      </c>
      <c r="AJ22" s="58"/>
      <c r="AK22" s="58"/>
    </row>
    <row r="23" spans="1:37" ht="14.25" customHeight="1" x14ac:dyDescent="0.3">
      <c r="A23" s="92"/>
      <c r="B23" s="58">
        <v>441</v>
      </c>
      <c r="C23" s="58" t="s">
        <v>214</v>
      </c>
      <c r="D23" s="58">
        <v>317</v>
      </c>
      <c r="E23" s="58" t="s">
        <v>1663</v>
      </c>
      <c r="F23" s="58" t="s">
        <v>1603</v>
      </c>
      <c r="G23" s="92" t="s">
        <v>1640</v>
      </c>
      <c r="H23" s="58" t="s">
        <v>1651</v>
      </c>
      <c r="I23" s="58" t="s">
        <v>553</v>
      </c>
      <c r="J23" s="58" t="s">
        <v>389</v>
      </c>
      <c r="K23" s="93" t="s">
        <v>212</v>
      </c>
      <c r="L23" s="100">
        <v>58</v>
      </c>
      <c r="M23" s="100">
        <v>80</v>
      </c>
      <c r="N23" s="100">
        <v>69</v>
      </c>
      <c r="O23" s="100">
        <v>74</v>
      </c>
      <c r="P23" s="100">
        <v>92</v>
      </c>
      <c r="Q23" s="60">
        <f t="shared" si="0"/>
        <v>373</v>
      </c>
      <c r="R23" s="58">
        <v>0.23</v>
      </c>
      <c r="S23" s="58">
        <v>0.26</v>
      </c>
      <c r="T23" s="58">
        <v>0.26</v>
      </c>
      <c r="U23" s="58">
        <v>0.26</v>
      </c>
      <c r="V23" s="58">
        <v>0.26</v>
      </c>
      <c r="W23" s="60">
        <f t="shared" si="1"/>
        <v>95.24</v>
      </c>
      <c r="X23" s="95">
        <v>8.5800000000000004E-4</v>
      </c>
      <c r="Y23" s="96">
        <f t="shared" si="4"/>
        <v>0.32003400000000004</v>
      </c>
      <c r="Z23" s="96">
        <v>8.91</v>
      </c>
      <c r="AA23" s="97">
        <f t="shared" si="2"/>
        <v>3323.43</v>
      </c>
      <c r="AB23" s="58">
        <v>0.41</v>
      </c>
      <c r="AC23" s="58">
        <f t="shared" si="6"/>
        <v>152.92999999999998</v>
      </c>
      <c r="AD23" s="98">
        <f t="shared" si="5"/>
        <v>3476.3599999999997</v>
      </c>
      <c r="AE23" s="99" t="s">
        <v>1687</v>
      </c>
      <c r="AF23" s="99" t="s">
        <v>1688</v>
      </c>
      <c r="AG23" s="99">
        <v>42055</v>
      </c>
      <c r="AH23" s="58">
        <v>16</v>
      </c>
      <c r="AI23" s="58">
        <v>300</v>
      </c>
      <c r="AJ23" s="58"/>
      <c r="AK23" s="58"/>
    </row>
    <row r="24" spans="1:37" ht="14.25" customHeight="1" x14ac:dyDescent="0.3">
      <c r="A24" s="92"/>
      <c r="B24" s="58">
        <v>441</v>
      </c>
      <c r="C24" s="58" t="s">
        <v>214</v>
      </c>
      <c r="D24" s="58">
        <v>305</v>
      </c>
      <c r="E24" s="58" t="s">
        <v>522</v>
      </c>
      <c r="F24" s="58" t="s">
        <v>1604</v>
      </c>
      <c r="G24" s="58" t="s">
        <v>243</v>
      </c>
      <c r="H24" s="58" t="s">
        <v>244</v>
      </c>
      <c r="I24" s="58" t="s">
        <v>553</v>
      </c>
      <c r="J24" s="58" t="s">
        <v>389</v>
      </c>
      <c r="K24" s="93" t="s">
        <v>212</v>
      </c>
      <c r="L24" s="100">
        <v>628</v>
      </c>
      <c r="M24" s="94">
        <v>1017</v>
      </c>
      <c r="N24" s="94">
        <v>1017</v>
      </c>
      <c r="O24" s="100">
        <v>931</v>
      </c>
      <c r="P24" s="94">
        <v>1786</v>
      </c>
      <c r="Q24" s="60">
        <f t="shared" si="0"/>
        <v>5379</v>
      </c>
      <c r="R24" s="58">
        <v>0.23</v>
      </c>
      <c r="S24" s="58">
        <v>0.26</v>
      </c>
      <c r="T24" s="58">
        <v>0.26</v>
      </c>
      <c r="U24" s="58">
        <v>0.26</v>
      </c>
      <c r="V24" s="58">
        <v>0.26</v>
      </c>
      <c r="W24" s="60">
        <f t="shared" si="1"/>
        <v>1379.6999999999998</v>
      </c>
      <c r="X24" s="95">
        <v>8.5800000000000004E-4</v>
      </c>
      <c r="Y24" s="96">
        <f t="shared" si="4"/>
        <v>4.6151819999999999</v>
      </c>
      <c r="Z24" s="96">
        <v>8.91</v>
      </c>
      <c r="AA24" s="97">
        <f t="shared" si="2"/>
        <v>47926.89</v>
      </c>
      <c r="AB24" s="58">
        <v>0.41</v>
      </c>
      <c r="AC24" s="58">
        <f t="shared" si="6"/>
        <v>2205.39</v>
      </c>
      <c r="AD24" s="98">
        <f t="shared" si="5"/>
        <v>50132.28</v>
      </c>
      <c r="AE24" s="99" t="s">
        <v>1687</v>
      </c>
      <c r="AF24" s="99" t="s">
        <v>1688</v>
      </c>
      <c r="AG24" s="99">
        <v>42055</v>
      </c>
      <c r="AH24" s="58">
        <v>74</v>
      </c>
      <c r="AI24" s="58">
        <v>4348</v>
      </c>
      <c r="AJ24" s="58"/>
      <c r="AK24" s="58"/>
    </row>
    <row r="25" spans="1:37" ht="14.25" customHeight="1" x14ac:dyDescent="0.25">
      <c r="A25" s="92"/>
      <c r="B25" s="58">
        <v>441</v>
      </c>
      <c r="C25" s="58" t="s">
        <v>214</v>
      </c>
      <c r="D25" s="58">
        <v>318</v>
      </c>
      <c r="E25" s="58" t="s">
        <v>523</v>
      </c>
      <c r="F25" s="58" t="s">
        <v>1605</v>
      </c>
      <c r="G25" s="58" t="s">
        <v>245</v>
      </c>
      <c r="H25" s="58" t="s">
        <v>246</v>
      </c>
      <c r="I25" s="58" t="s">
        <v>553</v>
      </c>
      <c r="J25" s="58" t="s">
        <v>389</v>
      </c>
      <c r="K25" s="93" t="s">
        <v>212</v>
      </c>
      <c r="L25" s="100">
        <v>290</v>
      </c>
      <c r="M25" s="100">
        <v>368</v>
      </c>
      <c r="N25" s="100">
        <v>373</v>
      </c>
      <c r="O25" s="100">
        <v>373</v>
      </c>
      <c r="P25" s="100">
        <v>683</v>
      </c>
      <c r="Q25" s="60">
        <f t="shared" si="0"/>
        <v>2087</v>
      </c>
      <c r="R25" s="58">
        <v>0.23</v>
      </c>
      <c r="S25" s="58">
        <v>0.26</v>
      </c>
      <c r="T25" s="58">
        <v>0.26</v>
      </c>
      <c r="U25" s="58">
        <v>0.26</v>
      </c>
      <c r="V25" s="58">
        <v>0.26</v>
      </c>
      <c r="W25" s="60">
        <f t="shared" si="1"/>
        <v>533.92000000000007</v>
      </c>
      <c r="X25" s="95">
        <v>8.5800000000000004E-4</v>
      </c>
      <c r="Y25" s="96">
        <f t="shared" si="4"/>
        <v>1.7906460000000002</v>
      </c>
      <c r="Z25" s="96">
        <v>8.91</v>
      </c>
      <c r="AA25" s="97">
        <f t="shared" si="2"/>
        <v>18595.170000000002</v>
      </c>
      <c r="AB25" s="58">
        <v>0.41</v>
      </c>
      <c r="AC25" s="58">
        <f t="shared" si="6"/>
        <v>855.67</v>
      </c>
      <c r="AD25" s="98">
        <f t="shared" si="5"/>
        <v>19450.84</v>
      </c>
      <c r="AE25" s="99" t="s">
        <v>1687</v>
      </c>
      <c r="AF25" s="99" t="s">
        <v>1688</v>
      </c>
      <c r="AG25" s="99">
        <v>42055</v>
      </c>
      <c r="AH25" s="58">
        <v>52</v>
      </c>
      <c r="AI25" s="58">
        <v>1689</v>
      </c>
      <c r="AJ25" s="58"/>
      <c r="AK25" s="58"/>
    </row>
    <row r="26" spans="1:37" ht="14.25" customHeight="1" x14ac:dyDescent="0.3">
      <c r="A26" s="92"/>
      <c r="B26" s="58">
        <v>441</v>
      </c>
      <c r="C26" s="58" t="s">
        <v>214</v>
      </c>
      <c r="D26" s="58">
        <v>301</v>
      </c>
      <c r="E26" s="58" t="s">
        <v>524</v>
      </c>
      <c r="F26" s="58" t="s">
        <v>1606</v>
      </c>
      <c r="G26" s="58" t="s">
        <v>248</v>
      </c>
      <c r="H26" s="58" t="s">
        <v>249</v>
      </c>
      <c r="I26" s="58" t="s">
        <v>553</v>
      </c>
      <c r="J26" s="58" t="s">
        <v>389</v>
      </c>
      <c r="K26" s="93" t="s">
        <v>212</v>
      </c>
      <c r="L26" s="100">
        <v>57</v>
      </c>
      <c r="M26" s="100">
        <v>64</v>
      </c>
      <c r="N26" s="100">
        <v>47</v>
      </c>
      <c r="O26" s="100">
        <v>45</v>
      </c>
      <c r="P26" s="100">
        <v>103</v>
      </c>
      <c r="Q26" s="60">
        <f t="shared" si="0"/>
        <v>316</v>
      </c>
      <c r="R26" s="58">
        <v>0.23</v>
      </c>
      <c r="S26" s="58">
        <v>0.26</v>
      </c>
      <c r="T26" s="58">
        <v>0.26</v>
      </c>
      <c r="U26" s="58">
        <v>0.26</v>
      </c>
      <c r="V26" s="58">
        <v>0.26</v>
      </c>
      <c r="W26" s="60">
        <f t="shared" si="1"/>
        <v>80.45</v>
      </c>
      <c r="X26" s="95">
        <v>8.5800000000000004E-4</v>
      </c>
      <c r="Y26" s="96">
        <f t="shared" si="4"/>
        <v>0.27112800000000004</v>
      </c>
      <c r="Z26" s="96">
        <v>8.91</v>
      </c>
      <c r="AA26" s="97">
        <f t="shared" si="2"/>
        <v>2815.56</v>
      </c>
      <c r="AB26" s="58">
        <v>0.41</v>
      </c>
      <c r="AC26" s="58">
        <f t="shared" si="6"/>
        <v>129.56</v>
      </c>
      <c r="AD26" s="98">
        <f t="shared" si="5"/>
        <v>2945.12</v>
      </c>
      <c r="AE26" s="99" t="s">
        <v>1687</v>
      </c>
      <c r="AF26" s="99" t="s">
        <v>1688</v>
      </c>
      <c r="AG26" s="99">
        <v>42055</v>
      </c>
      <c r="AH26" s="58">
        <v>13</v>
      </c>
      <c r="AI26" s="58">
        <v>256</v>
      </c>
      <c r="AJ26" s="58"/>
      <c r="AK26" s="58"/>
    </row>
    <row r="27" spans="1:37" ht="14.25" customHeight="1" x14ac:dyDescent="0.25">
      <c r="A27" s="92"/>
      <c r="B27" s="58">
        <v>441</v>
      </c>
      <c r="C27" s="58" t="s">
        <v>214</v>
      </c>
      <c r="D27" s="58">
        <v>306</v>
      </c>
      <c r="E27" s="58" t="s">
        <v>525</v>
      </c>
      <c r="F27" s="58" t="s">
        <v>1607</v>
      </c>
      <c r="G27" s="58" t="s">
        <v>250</v>
      </c>
      <c r="H27" s="58" t="s">
        <v>251</v>
      </c>
      <c r="I27" s="58" t="s">
        <v>553</v>
      </c>
      <c r="J27" s="58" t="s">
        <v>389</v>
      </c>
      <c r="K27" s="93" t="s">
        <v>212</v>
      </c>
      <c r="L27" s="100">
        <v>264</v>
      </c>
      <c r="M27" s="100">
        <v>411</v>
      </c>
      <c r="N27" s="100">
        <v>479</v>
      </c>
      <c r="O27" s="100">
        <v>396</v>
      </c>
      <c r="P27" s="100">
        <v>754</v>
      </c>
      <c r="Q27" s="60">
        <f t="shared" si="0"/>
        <v>2304</v>
      </c>
      <c r="R27" s="58">
        <v>0.23</v>
      </c>
      <c r="S27" s="58">
        <v>0.26</v>
      </c>
      <c r="T27" s="58">
        <v>0.26</v>
      </c>
      <c r="U27" s="58">
        <v>0.26</v>
      </c>
      <c r="V27" s="58">
        <v>0.26</v>
      </c>
      <c r="W27" s="60">
        <f t="shared" si="1"/>
        <v>591.12000000000012</v>
      </c>
      <c r="X27" s="95">
        <v>8.5800000000000004E-4</v>
      </c>
      <c r="Y27" s="96">
        <f t="shared" si="4"/>
        <v>1.9768320000000001</v>
      </c>
      <c r="Z27" s="96">
        <v>8.91</v>
      </c>
      <c r="AA27" s="97">
        <f t="shared" si="2"/>
        <v>20528.64</v>
      </c>
      <c r="AB27" s="58">
        <v>0.41</v>
      </c>
      <c r="AC27" s="58">
        <f t="shared" si="6"/>
        <v>944.64</v>
      </c>
      <c r="AD27" s="98">
        <f t="shared" si="5"/>
        <v>21473.279999999999</v>
      </c>
      <c r="AE27" s="99" t="s">
        <v>1687</v>
      </c>
      <c r="AF27" s="99" t="s">
        <v>1688</v>
      </c>
      <c r="AG27" s="99">
        <v>42055</v>
      </c>
      <c r="AH27" s="58">
        <v>34</v>
      </c>
      <c r="AI27" s="58">
        <v>1862</v>
      </c>
      <c r="AJ27" s="58"/>
      <c r="AK27" s="58"/>
    </row>
    <row r="28" spans="1:37" ht="14.25" customHeight="1" x14ac:dyDescent="0.3">
      <c r="A28" s="92"/>
      <c r="B28" s="58">
        <v>441</v>
      </c>
      <c r="C28" s="58" t="s">
        <v>214</v>
      </c>
      <c r="D28" s="58">
        <v>319</v>
      </c>
      <c r="E28" s="58" t="s">
        <v>526</v>
      </c>
      <c r="F28" s="58" t="s">
        <v>1608</v>
      </c>
      <c r="G28" s="58" t="s">
        <v>252</v>
      </c>
      <c r="H28" s="58" t="s">
        <v>253</v>
      </c>
      <c r="I28" s="58" t="s">
        <v>553</v>
      </c>
      <c r="J28" s="58" t="s">
        <v>389</v>
      </c>
      <c r="K28" s="93" t="s">
        <v>212</v>
      </c>
      <c r="L28" s="100">
        <v>733</v>
      </c>
      <c r="M28" s="94">
        <v>1034</v>
      </c>
      <c r="N28" s="94">
        <v>1087</v>
      </c>
      <c r="O28" s="94">
        <v>1009</v>
      </c>
      <c r="P28" s="94">
        <v>1716</v>
      </c>
      <c r="Q28" s="60">
        <f t="shared" si="0"/>
        <v>5579</v>
      </c>
      <c r="R28" s="58">
        <v>0.23</v>
      </c>
      <c r="S28" s="58">
        <v>0.26</v>
      </c>
      <c r="T28" s="58">
        <v>0.26</v>
      </c>
      <c r="U28" s="58">
        <v>0.26</v>
      </c>
      <c r="V28" s="58">
        <v>0.26</v>
      </c>
      <c r="W28" s="60">
        <f t="shared" si="1"/>
        <v>1428.5500000000002</v>
      </c>
      <c r="X28" s="95">
        <v>8.5800000000000004E-4</v>
      </c>
      <c r="Y28" s="96">
        <f t="shared" si="4"/>
        <v>4.7867820000000005</v>
      </c>
      <c r="Z28" s="96">
        <v>8.91</v>
      </c>
      <c r="AA28" s="97">
        <f t="shared" si="2"/>
        <v>49708.89</v>
      </c>
      <c r="AB28" s="58">
        <v>0.41</v>
      </c>
      <c r="AC28" s="58">
        <f t="shared" si="6"/>
        <v>2287.39</v>
      </c>
      <c r="AD28" s="98">
        <f t="shared" si="5"/>
        <v>51996.28</v>
      </c>
      <c r="AE28" s="99" t="s">
        <v>1687</v>
      </c>
      <c r="AF28" s="99" t="s">
        <v>1688</v>
      </c>
      <c r="AG28" s="99">
        <v>42055</v>
      </c>
      <c r="AH28" s="58">
        <v>113</v>
      </c>
      <c r="AI28" s="58">
        <v>4506</v>
      </c>
      <c r="AJ28" s="58"/>
      <c r="AK28" s="58"/>
    </row>
    <row r="29" spans="1:37" ht="14.25" customHeight="1" x14ac:dyDescent="0.3">
      <c r="A29" s="92"/>
      <c r="B29" s="58">
        <v>442</v>
      </c>
      <c r="C29" s="58" t="s">
        <v>8</v>
      </c>
      <c r="D29" s="58">
        <v>307</v>
      </c>
      <c r="E29" s="58" t="s">
        <v>426</v>
      </c>
      <c r="F29" s="58" t="s">
        <v>1507</v>
      </c>
      <c r="G29" s="58" t="s">
        <v>9</v>
      </c>
      <c r="H29" s="58" t="s">
        <v>10</v>
      </c>
      <c r="I29" s="58" t="s">
        <v>554</v>
      </c>
      <c r="J29" s="58" t="s">
        <v>389</v>
      </c>
      <c r="K29" s="93" t="s">
        <v>212</v>
      </c>
      <c r="L29" s="100">
        <v>494</v>
      </c>
      <c r="M29" s="100">
        <v>639</v>
      </c>
      <c r="N29" s="100">
        <v>748</v>
      </c>
      <c r="O29" s="100">
        <v>765</v>
      </c>
      <c r="P29" s="94">
        <v>1351</v>
      </c>
      <c r="Q29" s="60">
        <f t="shared" si="0"/>
        <v>3997</v>
      </c>
      <c r="R29" s="58">
        <v>0.23</v>
      </c>
      <c r="S29" s="58">
        <v>0.26</v>
      </c>
      <c r="T29" s="58">
        <v>0.26</v>
      </c>
      <c r="U29" s="58">
        <v>0.26</v>
      </c>
      <c r="V29" s="58">
        <v>0.26</v>
      </c>
      <c r="W29" s="60">
        <f t="shared" si="1"/>
        <v>1024.4000000000001</v>
      </c>
      <c r="X29" s="95">
        <v>8.5800000000000004E-4</v>
      </c>
      <c r="Y29" s="96">
        <f t="shared" si="4"/>
        <v>3.4294260000000003</v>
      </c>
      <c r="Z29" s="96">
        <v>8.91</v>
      </c>
      <c r="AA29" s="97">
        <f t="shared" si="2"/>
        <v>35613.270000000004</v>
      </c>
      <c r="AB29" s="58">
        <v>0.41</v>
      </c>
      <c r="AC29" s="58">
        <f t="shared" si="6"/>
        <v>1638.77</v>
      </c>
      <c r="AD29" s="98">
        <f t="shared" si="5"/>
        <v>37252.04</v>
      </c>
      <c r="AE29" s="99" t="s">
        <v>1687</v>
      </c>
      <c r="AF29" s="99" t="s">
        <v>1688</v>
      </c>
      <c r="AG29" s="99">
        <v>42055</v>
      </c>
      <c r="AH29" s="58">
        <v>126</v>
      </c>
      <c r="AI29" s="58">
        <v>3237</v>
      </c>
      <c r="AJ29" s="58"/>
      <c r="AK29" s="58"/>
    </row>
    <row r="30" spans="1:37" ht="14.25" customHeight="1" x14ac:dyDescent="0.25">
      <c r="A30" s="92"/>
      <c r="B30" s="58">
        <v>442</v>
      </c>
      <c r="C30" s="58" t="s">
        <v>8</v>
      </c>
      <c r="D30" s="58">
        <v>301</v>
      </c>
      <c r="E30" s="58" t="s">
        <v>427</v>
      </c>
      <c r="F30" s="58" t="s">
        <v>1508</v>
      </c>
      <c r="G30" s="58" t="s">
        <v>11</v>
      </c>
      <c r="H30" s="58" t="s">
        <v>12</v>
      </c>
      <c r="I30" s="58" t="s">
        <v>555</v>
      </c>
      <c r="J30" s="58" t="s">
        <v>389</v>
      </c>
      <c r="K30" s="93" t="s">
        <v>212</v>
      </c>
      <c r="L30" s="94">
        <v>2429</v>
      </c>
      <c r="M30" s="94">
        <v>2998</v>
      </c>
      <c r="N30" s="94">
        <v>3172</v>
      </c>
      <c r="O30" s="94">
        <v>3450</v>
      </c>
      <c r="P30" s="94">
        <v>5729</v>
      </c>
      <c r="Q30" s="60">
        <f t="shared" si="0"/>
        <v>17778</v>
      </c>
      <c r="R30" s="58">
        <v>0.23</v>
      </c>
      <c r="S30" s="58">
        <v>0.26</v>
      </c>
      <c r="T30" s="58">
        <v>0.26</v>
      </c>
      <c r="U30" s="58">
        <v>0.26</v>
      </c>
      <c r="V30" s="58">
        <v>0.26</v>
      </c>
      <c r="W30" s="60">
        <f t="shared" si="1"/>
        <v>4549.41</v>
      </c>
      <c r="X30" s="95">
        <v>8.5800000000000004E-4</v>
      </c>
      <c r="Y30" s="96">
        <f t="shared" si="4"/>
        <v>15.253524000000001</v>
      </c>
      <c r="Z30" s="96">
        <v>8.91</v>
      </c>
      <c r="AA30" s="97">
        <f t="shared" si="2"/>
        <v>158401.98000000001</v>
      </c>
      <c r="AB30" s="58">
        <v>0.41</v>
      </c>
      <c r="AC30" s="58">
        <f t="shared" si="6"/>
        <v>7288.98</v>
      </c>
      <c r="AD30" s="98">
        <f t="shared" si="5"/>
        <v>165690.96000000002</v>
      </c>
      <c r="AE30" s="99" t="s">
        <v>1687</v>
      </c>
      <c r="AF30" s="99" t="s">
        <v>1688</v>
      </c>
      <c r="AG30" s="99">
        <v>42055</v>
      </c>
      <c r="AH30" s="58">
        <v>197</v>
      </c>
      <c r="AI30" s="58">
        <v>14384</v>
      </c>
      <c r="AJ30" s="58"/>
      <c r="AK30" s="58"/>
    </row>
    <row r="31" spans="1:37" ht="14.25" customHeight="1" x14ac:dyDescent="0.3">
      <c r="A31" s="92"/>
      <c r="B31" s="58">
        <v>442</v>
      </c>
      <c r="C31" s="58" t="s">
        <v>8</v>
      </c>
      <c r="D31" s="58">
        <v>308</v>
      </c>
      <c r="E31" s="58" t="s">
        <v>428</v>
      </c>
      <c r="F31" s="58" t="s">
        <v>1509</v>
      </c>
      <c r="G31" s="58" t="s">
        <v>13</v>
      </c>
      <c r="H31" s="58" t="s">
        <v>14</v>
      </c>
      <c r="I31" s="58" t="s">
        <v>554</v>
      </c>
      <c r="J31" s="58" t="s">
        <v>389</v>
      </c>
      <c r="K31" s="93" t="s">
        <v>212</v>
      </c>
      <c r="L31" s="100">
        <v>155</v>
      </c>
      <c r="M31" s="100">
        <v>248</v>
      </c>
      <c r="N31" s="100">
        <v>237</v>
      </c>
      <c r="O31" s="100">
        <v>237</v>
      </c>
      <c r="P31" s="100">
        <v>397</v>
      </c>
      <c r="Q31" s="60">
        <f t="shared" si="0"/>
        <v>1274</v>
      </c>
      <c r="R31" s="58">
        <v>0.23</v>
      </c>
      <c r="S31" s="58">
        <v>0.26</v>
      </c>
      <c r="T31" s="58">
        <v>0.26</v>
      </c>
      <c r="U31" s="58">
        <v>0.26</v>
      </c>
      <c r="V31" s="58">
        <v>0.26</v>
      </c>
      <c r="W31" s="60">
        <f t="shared" si="1"/>
        <v>326.59000000000003</v>
      </c>
      <c r="X31" s="95">
        <v>8.5800000000000004E-4</v>
      </c>
      <c r="Y31" s="96">
        <f t="shared" si="4"/>
        <v>1.093092</v>
      </c>
      <c r="Z31" s="96">
        <v>8.91</v>
      </c>
      <c r="AA31" s="97">
        <f t="shared" si="2"/>
        <v>11351.34</v>
      </c>
      <c r="AB31" s="58">
        <v>0.41</v>
      </c>
      <c r="AC31" s="58">
        <f t="shared" si="6"/>
        <v>522.33999999999992</v>
      </c>
      <c r="AD31" s="98">
        <f t="shared" si="5"/>
        <v>11873.68</v>
      </c>
      <c r="AE31" s="99" t="s">
        <v>1687</v>
      </c>
      <c r="AF31" s="99" t="s">
        <v>1688</v>
      </c>
      <c r="AG31" s="99">
        <v>42055</v>
      </c>
      <c r="AH31" s="58">
        <v>37</v>
      </c>
      <c r="AI31" s="58">
        <v>1029</v>
      </c>
      <c r="AJ31" s="58"/>
      <c r="AK31" s="58"/>
    </row>
    <row r="32" spans="1:37" ht="14.25" customHeight="1" x14ac:dyDescent="0.25">
      <c r="A32" s="92"/>
      <c r="B32" s="58">
        <v>442</v>
      </c>
      <c r="C32" s="58" t="s">
        <v>8</v>
      </c>
      <c r="D32" s="58">
        <v>306</v>
      </c>
      <c r="E32" s="58" t="s">
        <v>429</v>
      </c>
      <c r="F32" s="58" t="s">
        <v>1510</v>
      </c>
      <c r="G32" s="58" t="s">
        <v>16</v>
      </c>
      <c r="H32" s="58" t="s">
        <v>17</v>
      </c>
      <c r="I32" s="58" t="s">
        <v>554</v>
      </c>
      <c r="J32" s="58" t="s">
        <v>389</v>
      </c>
      <c r="K32" s="93" t="s">
        <v>212</v>
      </c>
      <c r="L32" s="100">
        <v>436</v>
      </c>
      <c r="M32" s="100">
        <v>576</v>
      </c>
      <c r="N32" s="100">
        <v>585</v>
      </c>
      <c r="O32" s="100">
        <v>694</v>
      </c>
      <c r="P32" s="94">
        <v>1168</v>
      </c>
      <c r="Q32" s="60">
        <f t="shared" si="0"/>
        <v>3459</v>
      </c>
      <c r="R32" s="58">
        <v>0.23</v>
      </c>
      <c r="S32" s="58">
        <v>0.26</v>
      </c>
      <c r="T32" s="58">
        <v>0.26</v>
      </c>
      <c r="U32" s="58">
        <v>0.26</v>
      </c>
      <c r="V32" s="58">
        <v>0.26</v>
      </c>
      <c r="W32" s="60">
        <f t="shared" si="1"/>
        <v>886.26</v>
      </c>
      <c r="X32" s="95">
        <v>8.5800000000000004E-4</v>
      </c>
      <c r="Y32" s="96">
        <f t="shared" si="4"/>
        <v>2.967822</v>
      </c>
      <c r="Z32" s="96">
        <v>8.91</v>
      </c>
      <c r="AA32" s="97">
        <f t="shared" si="2"/>
        <v>30819.69</v>
      </c>
      <c r="AB32" s="58">
        <v>0.41</v>
      </c>
      <c r="AC32" s="58">
        <f t="shared" si="6"/>
        <v>1418.1899999999998</v>
      </c>
      <c r="AD32" s="98">
        <f t="shared" si="5"/>
        <v>32237.879999999997</v>
      </c>
      <c r="AE32" s="99" t="s">
        <v>1687</v>
      </c>
      <c r="AF32" s="99" t="s">
        <v>1688</v>
      </c>
      <c r="AG32" s="99">
        <v>42055</v>
      </c>
      <c r="AH32" s="58">
        <v>93</v>
      </c>
      <c r="AI32" s="58">
        <v>2801</v>
      </c>
      <c r="AJ32" s="58"/>
      <c r="AK32" s="58"/>
    </row>
    <row r="33" spans="1:37" ht="14.25" customHeight="1" x14ac:dyDescent="0.3">
      <c r="A33" s="92"/>
      <c r="B33" s="58">
        <v>442</v>
      </c>
      <c r="C33" s="58" t="s">
        <v>8</v>
      </c>
      <c r="D33" s="58">
        <v>303</v>
      </c>
      <c r="E33" s="58" t="s">
        <v>430</v>
      </c>
      <c r="F33" s="58" t="s">
        <v>1511</v>
      </c>
      <c r="G33" s="58" t="s">
        <v>18</v>
      </c>
      <c r="H33" s="58" t="s">
        <v>19</v>
      </c>
      <c r="I33" s="58" t="s">
        <v>555</v>
      </c>
      <c r="J33" s="58" t="s">
        <v>389</v>
      </c>
      <c r="K33" s="93" t="s">
        <v>212</v>
      </c>
      <c r="L33" s="100">
        <v>833</v>
      </c>
      <c r="M33" s="94">
        <v>1171</v>
      </c>
      <c r="N33" s="94">
        <v>1143</v>
      </c>
      <c r="O33" s="94">
        <v>1231</v>
      </c>
      <c r="P33" s="94">
        <v>2109</v>
      </c>
      <c r="Q33" s="60">
        <f t="shared" si="0"/>
        <v>6487</v>
      </c>
      <c r="R33" s="58">
        <v>0.23</v>
      </c>
      <c r="S33" s="58">
        <v>0.26</v>
      </c>
      <c r="T33" s="58">
        <v>0.26</v>
      </c>
      <c r="U33" s="58">
        <v>0.26</v>
      </c>
      <c r="V33" s="58">
        <v>0.26</v>
      </c>
      <c r="W33" s="60">
        <f t="shared" si="1"/>
        <v>1661.63</v>
      </c>
      <c r="X33" s="95">
        <v>8.5800000000000004E-4</v>
      </c>
      <c r="Y33" s="96">
        <f t="shared" si="4"/>
        <v>5.5658460000000005</v>
      </c>
      <c r="Z33" s="96">
        <v>8.91</v>
      </c>
      <c r="AA33" s="97">
        <f t="shared" si="2"/>
        <v>57799.17</v>
      </c>
      <c r="AB33" s="58">
        <v>0.41</v>
      </c>
      <c r="AC33" s="58">
        <f t="shared" si="6"/>
        <v>2659.6699999999996</v>
      </c>
      <c r="AD33" s="98">
        <f t="shared" si="5"/>
        <v>60458.84</v>
      </c>
      <c r="AE33" s="99" t="s">
        <v>1687</v>
      </c>
      <c r="AF33" s="99" t="s">
        <v>1688</v>
      </c>
      <c r="AG33" s="99">
        <v>42055</v>
      </c>
      <c r="AH33" s="58">
        <v>98</v>
      </c>
      <c r="AI33" s="58">
        <v>5245</v>
      </c>
      <c r="AJ33" s="58"/>
      <c r="AK33" s="58"/>
    </row>
    <row r="34" spans="1:37" ht="14.25" customHeight="1" x14ac:dyDescent="0.3">
      <c r="A34" s="92"/>
      <c r="B34" s="58">
        <v>442</v>
      </c>
      <c r="C34" s="58" t="s">
        <v>8</v>
      </c>
      <c r="D34" s="58">
        <v>302</v>
      </c>
      <c r="E34" s="58" t="s">
        <v>431</v>
      </c>
      <c r="F34" s="58" t="s">
        <v>1512</v>
      </c>
      <c r="G34" s="58" t="s">
        <v>21</v>
      </c>
      <c r="H34" s="58" t="s">
        <v>22</v>
      </c>
      <c r="I34" s="58" t="s">
        <v>554</v>
      </c>
      <c r="J34" s="58" t="s">
        <v>389</v>
      </c>
      <c r="K34" s="93" t="s">
        <v>212</v>
      </c>
      <c r="L34" s="94">
        <v>1663</v>
      </c>
      <c r="M34" s="94">
        <v>1706</v>
      </c>
      <c r="N34" s="94">
        <v>1623</v>
      </c>
      <c r="O34" s="94">
        <v>1736</v>
      </c>
      <c r="P34" s="94">
        <v>3157</v>
      </c>
      <c r="Q34" s="60">
        <f t="shared" si="0"/>
        <v>9885</v>
      </c>
      <c r="R34" s="58">
        <v>0.23</v>
      </c>
      <c r="S34" s="58">
        <v>0.26</v>
      </c>
      <c r="T34" s="58">
        <v>0.26</v>
      </c>
      <c r="U34" s="58">
        <v>0.26</v>
      </c>
      <c r="V34" s="58">
        <v>0.26</v>
      </c>
      <c r="W34" s="60">
        <f t="shared" si="1"/>
        <v>2520.21</v>
      </c>
      <c r="X34" s="95">
        <v>8.5800000000000004E-4</v>
      </c>
      <c r="Y34" s="96">
        <f t="shared" si="4"/>
        <v>8.4813299999999998</v>
      </c>
      <c r="Z34" s="96">
        <v>8.91</v>
      </c>
      <c r="AA34" s="97">
        <f t="shared" si="2"/>
        <v>88075.35</v>
      </c>
      <c r="AB34" s="58">
        <v>0.41</v>
      </c>
      <c r="AC34" s="58">
        <f t="shared" si="6"/>
        <v>4052.85</v>
      </c>
      <c r="AD34" s="98">
        <f t="shared" si="5"/>
        <v>92128.200000000012</v>
      </c>
      <c r="AE34" s="99" t="s">
        <v>1687</v>
      </c>
      <c r="AF34" s="99" t="s">
        <v>1688</v>
      </c>
      <c r="AG34" s="99">
        <v>42055</v>
      </c>
      <c r="AH34" s="58">
        <v>142</v>
      </c>
      <c r="AI34" s="58">
        <v>8006</v>
      </c>
      <c r="AJ34" s="58"/>
      <c r="AK34" s="58"/>
    </row>
    <row r="35" spans="1:37" ht="14.25" customHeight="1" x14ac:dyDescent="0.25">
      <c r="A35" s="92"/>
      <c r="B35" s="58">
        <v>442</v>
      </c>
      <c r="C35" s="58" t="s">
        <v>8</v>
      </c>
      <c r="D35" s="58">
        <v>304</v>
      </c>
      <c r="E35" s="58" t="s">
        <v>432</v>
      </c>
      <c r="F35" s="58" t="s">
        <v>1513</v>
      </c>
      <c r="G35" s="58" t="s">
        <v>24</v>
      </c>
      <c r="H35" s="58" t="s">
        <v>25</v>
      </c>
      <c r="I35" s="58" t="s">
        <v>554</v>
      </c>
      <c r="J35" s="58" t="s">
        <v>389</v>
      </c>
      <c r="K35" s="93" t="s">
        <v>212</v>
      </c>
      <c r="L35" s="100">
        <v>531</v>
      </c>
      <c r="M35" s="100">
        <v>642</v>
      </c>
      <c r="N35" s="100">
        <v>649</v>
      </c>
      <c r="O35" s="100">
        <v>711</v>
      </c>
      <c r="P35" s="94">
        <v>1121</v>
      </c>
      <c r="Q35" s="60">
        <f t="shared" si="0"/>
        <v>3654</v>
      </c>
      <c r="R35" s="58">
        <v>0.23</v>
      </c>
      <c r="S35" s="58">
        <v>0.26</v>
      </c>
      <c r="T35" s="58">
        <v>0.26</v>
      </c>
      <c r="U35" s="58">
        <v>0.26</v>
      </c>
      <c r="V35" s="58">
        <v>0.26</v>
      </c>
      <c r="W35" s="60">
        <f t="shared" si="1"/>
        <v>934.11000000000013</v>
      </c>
      <c r="X35" s="95">
        <v>8.5800000000000004E-4</v>
      </c>
      <c r="Y35" s="96">
        <f t="shared" si="4"/>
        <v>3.135132</v>
      </c>
      <c r="Z35" s="96">
        <v>8.91</v>
      </c>
      <c r="AA35" s="97">
        <f t="shared" si="2"/>
        <v>32557.14</v>
      </c>
      <c r="AB35" s="58">
        <v>0.41</v>
      </c>
      <c r="AC35" s="58">
        <f t="shared" si="6"/>
        <v>1498.1399999999999</v>
      </c>
      <c r="AD35" s="98">
        <f t="shared" si="5"/>
        <v>34055.279999999999</v>
      </c>
      <c r="AE35" s="99" t="s">
        <v>1687</v>
      </c>
      <c r="AF35" s="99" t="s">
        <v>1688</v>
      </c>
      <c r="AG35" s="99">
        <v>42055</v>
      </c>
      <c r="AH35" s="58">
        <v>82</v>
      </c>
      <c r="AI35" s="58">
        <v>2953</v>
      </c>
      <c r="AJ35" s="58"/>
      <c r="AK35" s="58"/>
    </row>
    <row r="36" spans="1:37" ht="14.25" customHeight="1" x14ac:dyDescent="0.3">
      <c r="A36" s="92"/>
      <c r="B36" s="58">
        <v>442</v>
      </c>
      <c r="C36" s="58" t="s">
        <v>8</v>
      </c>
      <c r="D36" s="58">
        <v>305</v>
      </c>
      <c r="E36" s="58" t="s">
        <v>433</v>
      </c>
      <c r="F36" s="58" t="s">
        <v>1514</v>
      </c>
      <c r="G36" s="58" t="s">
        <v>26</v>
      </c>
      <c r="H36" s="58" t="s">
        <v>27</v>
      </c>
      <c r="I36" s="58" t="s">
        <v>555</v>
      </c>
      <c r="J36" s="58" t="s">
        <v>389</v>
      </c>
      <c r="K36" s="93" t="s">
        <v>212</v>
      </c>
      <c r="L36" s="100">
        <v>230</v>
      </c>
      <c r="M36" s="100">
        <v>346</v>
      </c>
      <c r="N36" s="100">
        <v>330</v>
      </c>
      <c r="O36" s="100">
        <v>333</v>
      </c>
      <c r="P36" s="100">
        <v>678</v>
      </c>
      <c r="Q36" s="60">
        <f t="shared" si="0"/>
        <v>1917</v>
      </c>
      <c r="R36" s="58">
        <v>0.23</v>
      </c>
      <c r="S36" s="58">
        <v>0.26</v>
      </c>
      <c r="T36" s="58">
        <v>0.26</v>
      </c>
      <c r="U36" s="58">
        <v>0.26</v>
      </c>
      <c r="V36" s="58">
        <v>0.26</v>
      </c>
      <c r="W36" s="60">
        <f t="shared" si="1"/>
        <v>491.52</v>
      </c>
      <c r="X36" s="95">
        <v>8.5800000000000004E-4</v>
      </c>
      <c r="Y36" s="96">
        <f t="shared" si="4"/>
        <v>1.6447860000000001</v>
      </c>
      <c r="Z36" s="96">
        <v>8.91</v>
      </c>
      <c r="AA36" s="97">
        <f t="shared" si="2"/>
        <v>17080.47</v>
      </c>
      <c r="AB36" s="58">
        <v>0.41</v>
      </c>
      <c r="AC36" s="58">
        <f t="shared" si="6"/>
        <v>785.96999999999991</v>
      </c>
      <c r="AD36" s="98">
        <f t="shared" si="5"/>
        <v>17866.440000000002</v>
      </c>
      <c r="AE36" s="99" t="s">
        <v>1687</v>
      </c>
      <c r="AF36" s="99" t="s">
        <v>1688</v>
      </c>
      <c r="AG36" s="99">
        <v>42055</v>
      </c>
      <c r="AH36" s="58">
        <v>35</v>
      </c>
      <c r="AI36" s="58">
        <v>1553</v>
      </c>
      <c r="AJ36" s="58"/>
      <c r="AK36" s="58"/>
    </row>
    <row r="37" spans="1:37" ht="14.25" customHeight="1" x14ac:dyDescent="0.3">
      <c r="A37" s="92"/>
      <c r="B37" s="58">
        <v>443</v>
      </c>
      <c r="C37" s="58" t="s">
        <v>28</v>
      </c>
      <c r="D37" s="58">
        <v>300</v>
      </c>
      <c r="E37" s="58" t="s">
        <v>599</v>
      </c>
      <c r="F37" s="58" t="s">
        <v>1515</v>
      </c>
      <c r="G37" s="92" t="s">
        <v>1641</v>
      </c>
      <c r="H37" s="61" t="s">
        <v>1646</v>
      </c>
      <c r="I37" s="58" t="s">
        <v>555</v>
      </c>
      <c r="J37" s="58" t="s">
        <v>389</v>
      </c>
      <c r="K37" s="93" t="s">
        <v>212</v>
      </c>
      <c r="L37" s="100">
        <v>56</v>
      </c>
      <c r="M37" s="100">
        <v>103</v>
      </c>
      <c r="N37" s="100">
        <v>85</v>
      </c>
      <c r="O37" s="100">
        <v>74</v>
      </c>
      <c r="P37" s="100">
        <v>129</v>
      </c>
      <c r="Q37" s="60">
        <f t="shared" si="0"/>
        <v>447</v>
      </c>
      <c r="R37" s="58">
        <v>0.23</v>
      </c>
      <c r="S37" s="58">
        <v>0.26</v>
      </c>
      <c r="T37" s="58">
        <v>0.26</v>
      </c>
      <c r="U37" s="58">
        <v>0.26</v>
      </c>
      <c r="V37" s="58">
        <v>0.26</v>
      </c>
      <c r="W37" s="60">
        <f t="shared" si="1"/>
        <v>114.53999999999999</v>
      </c>
      <c r="X37" s="95">
        <v>8.5800000000000004E-4</v>
      </c>
      <c r="Y37" s="96">
        <f t="shared" si="4"/>
        <v>0.38352600000000003</v>
      </c>
      <c r="Z37" s="96">
        <v>8.91</v>
      </c>
      <c r="AA37" s="97">
        <f t="shared" si="2"/>
        <v>3982.77</v>
      </c>
      <c r="AB37" s="58">
        <v>0.41</v>
      </c>
      <c r="AC37" s="58">
        <f t="shared" si="6"/>
        <v>183.26999999999998</v>
      </c>
      <c r="AD37" s="98">
        <f t="shared" si="5"/>
        <v>4166.04</v>
      </c>
      <c r="AE37" s="99" t="s">
        <v>1687</v>
      </c>
      <c r="AF37" s="99" t="s">
        <v>1688</v>
      </c>
      <c r="AG37" s="99">
        <v>42055</v>
      </c>
      <c r="AH37" s="58">
        <v>19</v>
      </c>
      <c r="AI37" s="58">
        <v>360</v>
      </c>
      <c r="AJ37" s="58"/>
      <c r="AK37" s="58"/>
    </row>
    <row r="38" spans="1:37" ht="14.25" customHeight="1" x14ac:dyDescent="0.25">
      <c r="A38" s="92"/>
      <c r="B38" s="58">
        <v>443</v>
      </c>
      <c r="C38" s="58" t="s">
        <v>28</v>
      </c>
      <c r="D38" s="58">
        <v>302</v>
      </c>
      <c r="E38" s="58" t="s">
        <v>434</v>
      </c>
      <c r="F38" s="58" t="s">
        <v>1516</v>
      </c>
      <c r="G38" s="58" t="s">
        <v>31</v>
      </c>
      <c r="H38" s="58" t="s">
        <v>32</v>
      </c>
      <c r="I38" s="58" t="s">
        <v>554</v>
      </c>
      <c r="J38" s="58" t="s">
        <v>389</v>
      </c>
      <c r="K38" s="93" t="s">
        <v>212</v>
      </c>
      <c r="L38" s="100">
        <v>165</v>
      </c>
      <c r="M38" s="100">
        <v>204</v>
      </c>
      <c r="N38" s="100">
        <v>177</v>
      </c>
      <c r="O38" s="100">
        <v>184</v>
      </c>
      <c r="P38" s="100">
        <v>336</v>
      </c>
      <c r="Q38" s="60">
        <f t="shared" si="0"/>
        <v>1066</v>
      </c>
      <c r="R38" s="58">
        <v>0.23</v>
      </c>
      <c r="S38" s="58">
        <v>0.26</v>
      </c>
      <c r="T38" s="58">
        <v>0.26</v>
      </c>
      <c r="U38" s="58">
        <v>0.26</v>
      </c>
      <c r="V38" s="58">
        <v>0.26</v>
      </c>
      <c r="W38" s="60">
        <f t="shared" si="1"/>
        <v>272.21000000000004</v>
      </c>
      <c r="X38" s="95">
        <v>8.5800000000000004E-4</v>
      </c>
      <c r="Y38" s="96">
        <f t="shared" si="4"/>
        <v>0.914628</v>
      </c>
      <c r="Z38" s="96">
        <v>8.91</v>
      </c>
      <c r="AA38" s="97">
        <f t="shared" si="2"/>
        <v>9498.06</v>
      </c>
      <c r="AB38" s="58">
        <v>0.41</v>
      </c>
      <c r="AC38" s="58">
        <f t="shared" si="6"/>
        <v>437.06</v>
      </c>
      <c r="AD38" s="98">
        <f t="shared" si="5"/>
        <v>9935.119999999999</v>
      </c>
      <c r="AE38" s="99" t="s">
        <v>1687</v>
      </c>
      <c r="AF38" s="99" t="s">
        <v>1688</v>
      </c>
      <c r="AG38" s="99">
        <v>42055</v>
      </c>
      <c r="AH38" s="58">
        <v>51</v>
      </c>
      <c r="AI38" s="58">
        <v>861</v>
      </c>
      <c r="AJ38" s="58"/>
      <c r="AK38" s="58"/>
    </row>
    <row r="39" spans="1:37" ht="14.25" customHeight="1" x14ac:dyDescent="0.25">
      <c r="A39" s="92"/>
      <c r="B39" s="58">
        <v>443</v>
      </c>
      <c r="C39" s="58" t="s">
        <v>28</v>
      </c>
      <c r="D39" s="58">
        <v>300</v>
      </c>
      <c r="E39" s="58" t="s">
        <v>435</v>
      </c>
      <c r="F39" s="58" t="s">
        <v>1517</v>
      </c>
      <c r="G39" s="58" t="s">
        <v>34</v>
      </c>
      <c r="H39" s="58" t="s">
        <v>35</v>
      </c>
      <c r="I39" s="58" t="s">
        <v>554</v>
      </c>
      <c r="J39" s="58" t="s">
        <v>389</v>
      </c>
      <c r="K39" s="93" t="s">
        <v>212</v>
      </c>
      <c r="L39" s="100">
        <v>15</v>
      </c>
      <c r="M39" s="100">
        <v>20</v>
      </c>
      <c r="N39" s="100">
        <v>10</v>
      </c>
      <c r="O39" s="100">
        <v>10</v>
      </c>
      <c r="P39" s="100">
        <v>20</v>
      </c>
      <c r="Q39" s="60">
        <f t="shared" si="0"/>
        <v>75</v>
      </c>
      <c r="R39" s="58">
        <v>0.23</v>
      </c>
      <c r="S39" s="58">
        <v>0.26</v>
      </c>
      <c r="T39" s="58">
        <v>0.26</v>
      </c>
      <c r="U39" s="58">
        <v>0.26</v>
      </c>
      <c r="V39" s="58">
        <v>0.26</v>
      </c>
      <c r="W39" s="60">
        <f t="shared" si="1"/>
        <v>19.05</v>
      </c>
      <c r="X39" s="95">
        <v>8.5800000000000004E-4</v>
      </c>
      <c r="Y39" s="96">
        <f t="shared" si="4"/>
        <v>6.4350000000000004E-2</v>
      </c>
      <c r="Z39" s="96">
        <v>8.91</v>
      </c>
      <c r="AA39" s="97">
        <f t="shared" si="2"/>
        <v>668.25</v>
      </c>
      <c r="AB39" s="58">
        <v>0.41</v>
      </c>
      <c r="AC39" s="58">
        <f t="shared" si="6"/>
        <v>30.749999999999996</v>
      </c>
      <c r="AD39" s="98">
        <f t="shared" si="5"/>
        <v>699</v>
      </c>
      <c r="AE39" s="99" t="s">
        <v>1687</v>
      </c>
      <c r="AF39" s="99" t="s">
        <v>1688</v>
      </c>
      <c r="AG39" s="99">
        <v>42055</v>
      </c>
      <c r="AH39" s="58">
        <v>7</v>
      </c>
      <c r="AI39" s="58">
        <v>49</v>
      </c>
      <c r="AJ39" s="58"/>
      <c r="AK39" s="58"/>
    </row>
    <row r="40" spans="1:37" ht="14.25" customHeight="1" x14ac:dyDescent="0.25">
      <c r="A40" s="92"/>
      <c r="B40" s="58">
        <v>443</v>
      </c>
      <c r="C40" s="58" t="s">
        <v>28</v>
      </c>
      <c r="D40" s="58">
        <v>300</v>
      </c>
      <c r="E40" s="58" t="s">
        <v>435</v>
      </c>
      <c r="F40" s="58" t="s">
        <v>1518</v>
      </c>
      <c r="G40" s="58" t="s">
        <v>37</v>
      </c>
      <c r="H40" s="58" t="s">
        <v>38</v>
      </c>
      <c r="I40" s="58" t="s">
        <v>554</v>
      </c>
      <c r="J40" s="58" t="s">
        <v>389</v>
      </c>
      <c r="K40" s="93" t="s">
        <v>212</v>
      </c>
      <c r="L40" s="100">
        <v>236</v>
      </c>
      <c r="M40" s="100">
        <v>290</v>
      </c>
      <c r="N40" s="100">
        <v>269</v>
      </c>
      <c r="O40" s="100">
        <v>247</v>
      </c>
      <c r="P40" s="100">
        <v>408</v>
      </c>
      <c r="Q40" s="60">
        <f t="shared" si="0"/>
        <v>1450</v>
      </c>
      <c r="R40" s="58">
        <v>0.23</v>
      </c>
      <c r="S40" s="58">
        <v>0.26</v>
      </c>
      <c r="T40" s="58">
        <v>0.26</v>
      </c>
      <c r="U40" s="58">
        <v>0.26</v>
      </c>
      <c r="V40" s="58">
        <v>0.26</v>
      </c>
      <c r="W40" s="60">
        <f t="shared" si="1"/>
        <v>369.92</v>
      </c>
      <c r="X40" s="95">
        <v>8.5800000000000004E-4</v>
      </c>
      <c r="Y40" s="96">
        <f t="shared" si="4"/>
        <v>1.2441</v>
      </c>
      <c r="Z40" s="96">
        <v>8.91</v>
      </c>
      <c r="AA40" s="97">
        <f t="shared" si="2"/>
        <v>12919.5</v>
      </c>
      <c r="AB40" s="58">
        <v>0.41</v>
      </c>
      <c r="AC40" s="58">
        <f t="shared" si="6"/>
        <v>594.5</v>
      </c>
      <c r="AD40" s="98">
        <f t="shared" si="5"/>
        <v>13514</v>
      </c>
      <c r="AE40" s="99" t="s">
        <v>1687</v>
      </c>
      <c r="AF40" s="99" t="s">
        <v>1688</v>
      </c>
      <c r="AG40" s="99">
        <v>42055</v>
      </c>
      <c r="AH40" s="58">
        <v>34</v>
      </c>
      <c r="AI40" s="58">
        <v>1170</v>
      </c>
      <c r="AJ40" s="58"/>
      <c r="AK40" s="58"/>
    </row>
    <row r="41" spans="1:37" ht="14.25" customHeight="1" x14ac:dyDescent="0.25">
      <c r="A41" s="92"/>
      <c r="B41" s="58">
        <v>444</v>
      </c>
      <c r="C41" s="58" t="s">
        <v>39</v>
      </c>
      <c r="D41" s="58">
        <v>301</v>
      </c>
      <c r="E41" s="58" t="s">
        <v>436</v>
      </c>
      <c r="F41" s="58" t="s">
        <v>1519</v>
      </c>
      <c r="G41" s="58" t="s">
        <v>40</v>
      </c>
      <c r="H41" s="58" t="s">
        <v>41</v>
      </c>
      <c r="I41" s="58" t="s">
        <v>555</v>
      </c>
      <c r="J41" s="58" t="s">
        <v>389</v>
      </c>
      <c r="K41" s="93" t="s">
        <v>212</v>
      </c>
      <c r="L41" s="100">
        <v>457</v>
      </c>
      <c r="M41" s="100">
        <v>633</v>
      </c>
      <c r="N41" s="100">
        <v>676</v>
      </c>
      <c r="O41" s="100">
        <v>675</v>
      </c>
      <c r="P41" s="94">
        <v>1196</v>
      </c>
      <c r="Q41" s="60">
        <f t="shared" si="0"/>
        <v>3637</v>
      </c>
      <c r="R41" s="58">
        <v>0.23</v>
      </c>
      <c r="S41" s="58">
        <v>0.26</v>
      </c>
      <c r="T41" s="58">
        <v>0.26</v>
      </c>
      <c r="U41" s="58">
        <v>0.26</v>
      </c>
      <c r="V41" s="58">
        <v>0.26</v>
      </c>
      <c r="W41" s="60">
        <f t="shared" si="1"/>
        <v>931.91000000000008</v>
      </c>
      <c r="X41" s="95">
        <v>8.5800000000000004E-4</v>
      </c>
      <c r="Y41" s="96">
        <f t="shared" si="4"/>
        <v>3.120546</v>
      </c>
      <c r="Z41" s="96">
        <v>8.91</v>
      </c>
      <c r="AA41" s="97">
        <f t="shared" si="2"/>
        <v>32405.670000000002</v>
      </c>
      <c r="AB41" s="58">
        <v>0.41</v>
      </c>
      <c r="AC41" s="58">
        <f t="shared" si="6"/>
        <v>1491.1699999999998</v>
      </c>
      <c r="AD41" s="98">
        <f t="shared" si="5"/>
        <v>33896.840000000004</v>
      </c>
      <c r="AE41" s="99" t="s">
        <v>1687</v>
      </c>
      <c r="AF41" s="99" t="s">
        <v>1688</v>
      </c>
      <c r="AG41" s="99">
        <v>42055</v>
      </c>
      <c r="AH41" s="58">
        <v>60</v>
      </c>
      <c r="AI41" s="58">
        <v>2942</v>
      </c>
      <c r="AJ41" s="58"/>
      <c r="AK41" s="58"/>
    </row>
    <row r="42" spans="1:37" ht="14.25" customHeight="1" x14ac:dyDescent="0.25">
      <c r="A42" s="92"/>
      <c r="B42" s="58">
        <v>444</v>
      </c>
      <c r="C42" s="58" t="s">
        <v>39</v>
      </c>
      <c r="D42" s="58">
        <v>308</v>
      </c>
      <c r="E42" s="58" t="s">
        <v>437</v>
      </c>
      <c r="F42" s="58" t="s">
        <v>1520</v>
      </c>
      <c r="G42" s="58" t="s">
        <v>42</v>
      </c>
      <c r="H42" s="58" t="s">
        <v>43</v>
      </c>
      <c r="I42" s="58" t="s">
        <v>555</v>
      </c>
      <c r="J42" s="58" t="s">
        <v>389</v>
      </c>
      <c r="K42" s="93" t="s">
        <v>212</v>
      </c>
      <c r="L42" s="94">
        <v>2189</v>
      </c>
      <c r="M42" s="94">
        <v>2551</v>
      </c>
      <c r="N42" s="94">
        <v>2628</v>
      </c>
      <c r="O42" s="94">
        <v>2955</v>
      </c>
      <c r="P42" s="94">
        <v>4963</v>
      </c>
      <c r="Q42" s="60">
        <f t="shared" si="0"/>
        <v>15286</v>
      </c>
      <c r="R42" s="58">
        <v>0.23</v>
      </c>
      <c r="S42" s="58">
        <v>0.26</v>
      </c>
      <c r="T42" s="58">
        <v>0.26</v>
      </c>
      <c r="U42" s="58">
        <v>0.26</v>
      </c>
      <c r="V42" s="58">
        <v>0.26</v>
      </c>
      <c r="W42" s="60">
        <f t="shared" si="1"/>
        <v>3908.69</v>
      </c>
      <c r="X42" s="95">
        <v>8.5800000000000004E-4</v>
      </c>
      <c r="Y42" s="96">
        <f t="shared" si="4"/>
        <v>13.115388000000001</v>
      </c>
      <c r="Z42" s="96">
        <v>8.91</v>
      </c>
      <c r="AA42" s="97">
        <f t="shared" si="2"/>
        <v>136198.26</v>
      </c>
      <c r="AB42" s="58">
        <v>0.41</v>
      </c>
      <c r="AC42" s="58">
        <f t="shared" si="6"/>
        <v>6267.2599999999993</v>
      </c>
      <c r="AD42" s="98">
        <f t="shared" si="5"/>
        <v>142465.52000000002</v>
      </c>
      <c r="AE42" s="99" t="s">
        <v>1687</v>
      </c>
      <c r="AF42" s="99" t="s">
        <v>1688</v>
      </c>
      <c r="AG42" s="99">
        <v>42055</v>
      </c>
      <c r="AH42" s="58">
        <v>236</v>
      </c>
      <c r="AI42" s="58">
        <v>12374</v>
      </c>
      <c r="AJ42" s="58"/>
      <c r="AK42" s="58"/>
    </row>
    <row r="43" spans="1:37" ht="14.25" customHeight="1" x14ac:dyDescent="0.25">
      <c r="A43" s="92"/>
      <c r="B43" s="58">
        <v>444</v>
      </c>
      <c r="C43" s="58" t="s">
        <v>39</v>
      </c>
      <c r="D43" s="58">
        <v>312</v>
      </c>
      <c r="E43" s="58" t="s">
        <v>438</v>
      </c>
      <c r="F43" s="58" t="s">
        <v>1521</v>
      </c>
      <c r="G43" s="58" t="s">
        <v>45</v>
      </c>
      <c r="H43" s="58" t="s">
        <v>46</v>
      </c>
      <c r="I43" s="58" t="s">
        <v>555</v>
      </c>
      <c r="J43" s="58" t="s">
        <v>389</v>
      </c>
      <c r="K43" s="93" t="s">
        <v>212</v>
      </c>
      <c r="L43" s="100">
        <v>199</v>
      </c>
      <c r="M43" s="100">
        <v>294</v>
      </c>
      <c r="N43" s="100">
        <v>318</v>
      </c>
      <c r="O43" s="100">
        <v>314</v>
      </c>
      <c r="P43" s="100">
        <v>483</v>
      </c>
      <c r="Q43" s="60">
        <f t="shared" si="0"/>
        <v>1608</v>
      </c>
      <c r="R43" s="58">
        <v>0.23</v>
      </c>
      <c r="S43" s="58">
        <v>0.26</v>
      </c>
      <c r="T43" s="58">
        <v>0.26</v>
      </c>
      <c r="U43" s="58">
        <v>0.26</v>
      </c>
      <c r="V43" s="58">
        <v>0.26</v>
      </c>
      <c r="W43" s="60">
        <f t="shared" si="1"/>
        <v>412.11</v>
      </c>
      <c r="X43" s="95">
        <v>8.5800000000000004E-4</v>
      </c>
      <c r="Y43" s="96">
        <f t="shared" si="4"/>
        <v>1.379664</v>
      </c>
      <c r="Z43" s="96">
        <v>8.91</v>
      </c>
      <c r="AA43" s="97">
        <f t="shared" si="2"/>
        <v>14327.28</v>
      </c>
      <c r="AB43" s="58">
        <v>0.41</v>
      </c>
      <c r="AC43" s="58">
        <f t="shared" si="6"/>
        <v>659.28</v>
      </c>
      <c r="AD43" s="98">
        <f t="shared" si="5"/>
        <v>14986.560000000001</v>
      </c>
      <c r="AE43" s="99" t="s">
        <v>1687</v>
      </c>
      <c r="AF43" s="99" t="s">
        <v>1688</v>
      </c>
      <c r="AG43" s="99">
        <v>42055</v>
      </c>
      <c r="AH43" s="58">
        <v>23</v>
      </c>
      <c r="AI43" s="58">
        <v>1297</v>
      </c>
      <c r="AJ43" s="58"/>
      <c r="AK43" s="58"/>
    </row>
    <row r="44" spans="1:37" ht="14.25" customHeight="1" x14ac:dyDescent="0.25">
      <c r="A44" s="92"/>
      <c r="B44" s="58">
        <v>444</v>
      </c>
      <c r="C44" s="58" t="s">
        <v>39</v>
      </c>
      <c r="D44" s="58">
        <v>305</v>
      </c>
      <c r="E44" s="58" t="s">
        <v>439</v>
      </c>
      <c r="F44" s="58" t="s">
        <v>1522</v>
      </c>
      <c r="G44" s="58" t="s">
        <v>47</v>
      </c>
      <c r="H44" s="58" t="s">
        <v>48</v>
      </c>
      <c r="I44" s="58" t="s">
        <v>555</v>
      </c>
      <c r="J44" s="58" t="s">
        <v>389</v>
      </c>
      <c r="K44" s="93" t="s">
        <v>212</v>
      </c>
      <c r="L44" s="94">
        <v>1573</v>
      </c>
      <c r="M44" s="94">
        <v>2166</v>
      </c>
      <c r="N44" s="94">
        <v>1915</v>
      </c>
      <c r="O44" s="94">
        <v>1783</v>
      </c>
      <c r="P44" s="94">
        <v>3701</v>
      </c>
      <c r="Q44" s="60">
        <f t="shared" si="0"/>
        <v>11138</v>
      </c>
      <c r="R44" s="58">
        <v>0.23</v>
      </c>
      <c r="S44" s="58">
        <v>0.26</v>
      </c>
      <c r="T44" s="58">
        <v>0.26</v>
      </c>
      <c r="U44" s="58">
        <v>0.26</v>
      </c>
      <c r="V44" s="58">
        <v>0.26</v>
      </c>
      <c r="W44" s="60">
        <f t="shared" si="1"/>
        <v>2848.6900000000005</v>
      </c>
      <c r="X44" s="95">
        <v>8.5800000000000004E-4</v>
      </c>
      <c r="Y44" s="96">
        <f t="shared" si="4"/>
        <v>9.5564040000000006</v>
      </c>
      <c r="Z44" s="96">
        <v>8.91</v>
      </c>
      <c r="AA44" s="97">
        <f t="shared" si="2"/>
        <v>99239.58</v>
      </c>
      <c r="AB44" s="58">
        <v>0.41</v>
      </c>
      <c r="AC44" s="58">
        <f t="shared" si="6"/>
        <v>4566.58</v>
      </c>
      <c r="AD44" s="98">
        <f t="shared" si="5"/>
        <v>103806.16</v>
      </c>
      <c r="AE44" s="99" t="s">
        <v>1687</v>
      </c>
      <c r="AF44" s="99" t="s">
        <v>1688</v>
      </c>
      <c r="AG44" s="99">
        <v>42055</v>
      </c>
      <c r="AH44" s="58">
        <v>194</v>
      </c>
      <c r="AI44" s="58">
        <v>9012</v>
      </c>
      <c r="AJ44" s="58"/>
      <c r="AK44" s="58"/>
    </row>
    <row r="45" spans="1:37" ht="14.25" customHeight="1" x14ac:dyDescent="0.25">
      <c r="A45" s="92"/>
      <c r="B45" s="58">
        <v>444</v>
      </c>
      <c r="C45" s="58" t="s">
        <v>39</v>
      </c>
      <c r="D45" s="58">
        <v>307</v>
      </c>
      <c r="E45" s="58" t="s">
        <v>440</v>
      </c>
      <c r="F45" s="58" t="s">
        <v>1523</v>
      </c>
      <c r="G45" s="58" t="s">
        <v>50</v>
      </c>
      <c r="H45" s="58" t="s">
        <v>51</v>
      </c>
      <c r="I45" s="58" t="s">
        <v>555</v>
      </c>
      <c r="J45" s="58" t="s">
        <v>389</v>
      </c>
      <c r="K45" s="93" t="s">
        <v>212</v>
      </c>
      <c r="L45" s="94">
        <v>1860</v>
      </c>
      <c r="M45" s="94">
        <v>2515</v>
      </c>
      <c r="N45" s="94">
        <v>2394</v>
      </c>
      <c r="O45" s="94">
        <v>2468</v>
      </c>
      <c r="P45" s="94">
        <v>4254</v>
      </c>
      <c r="Q45" s="60">
        <f t="shared" si="0"/>
        <v>13491</v>
      </c>
      <c r="R45" s="58">
        <v>0.23</v>
      </c>
      <c r="S45" s="58">
        <v>0.26</v>
      </c>
      <c r="T45" s="58">
        <v>0.26</v>
      </c>
      <c r="U45" s="58">
        <v>0.26</v>
      </c>
      <c r="V45" s="58">
        <v>0.26</v>
      </c>
      <c r="W45" s="60">
        <f t="shared" si="1"/>
        <v>3451.86</v>
      </c>
      <c r="X45" s="95">
        <v>8.5800000000000004E-4</v>
      </c>
      <c r="Y45" s="96">
        <f t="shared" si="4"/>
        <v>11.575278000000001</v>
      </c>
      <c r="Z45" s="96">
        <v>8.91</v>
      </c>
      <c r="AA45" s="97">
        <f t="shared" si="2"/>
        <v>120204.81</v>
      </c>
      <c r="AB45" s="58">
        <v>0.41</v>
      </c>
      <c r="AC45" s="58">
        <f t="shared" si="6"/>
        <v>5531.3099999999995</v>
      </c>
      <c r="AD45" s="98">
        <f t="shared" si="5"/>
        <v>125736.12</v>
      </c>
      <c r="AE45" s="99" t="s">
        <v>1687</v>
      </c>
      <c r="AF45" s="99" t="s">
        <v>1688</v>
      </c>
      <c r="AG45" s="99">
        <v>42055</v>
      </c>
      <c r="AH45" s="58">
        <v>212</v>
      </c>
      <c r="AI45" s="58">
        <v>10905</v>
      </c>
      <c r="AJ45" s="58"/>
      <c r="AK45" s="58"/>
    </row>
    <row r="46" spans="1:37" ht="14.25" customHeight="1" x14ac:dyDescent="0.25">
      <c r="A46" s="92"/>
      <c r="B46" s="58">
        <v>444</v>
      </c>
      <c r="C46" s="58" t="s">
        <v>39</v>
      </c>
      <c r="D46" s="58">
        <v>302</v>
      </c>
      <c r="E46" s="58" t="s">
        <v>441</v>
      </c>
      <c r="F46" s="58" t="s">
        <v>1524</v>
      </c>
      <c r="G46" s="58" t="s">
        <v>52</v>
      </c>
      <c r="H46" s="58" t="s">
        <v>53</v>
      </c>
      <c r="I46" s="58" t="s">
        <v>555</v>
      </c>
      <c r="J46" s="58" t="s">
        <v>389</v>
      </c>
      <c r="K46" s="93" t="s">
        <v>212</v>
      </c>
      <c r="L46" s="100">
        <v>516</v>
      </c>
      <c r="M46" s="100">
        <v>666</v>
      </c>
      <c r="N46" s="100">
        <v>654</v>
      </c>
      <c r="O46" s="100">
        <v>674</v>
      </c>
      <c r="P46" s="94">
        <v>1287</v>
      </c>
      <c r="Q46" s="60">
        <f t="shared" si="0"/>
        <v>3797</v>
      </c>
      <c r="R46" s="58">
        <v>0.23</v>
      </c>
      <c r="S46" s="58">
        <v>0.26</v>
      </c>
      <c r="T46" s="58">
        <v>0.26</v>
      </c>
      <c r="U46" s="58">
        <v>0.26</v>
      </c>
      <c r="V46" s="58">
        <v>0.26</v>
      </c>
      <c r="W46" s="60">
        <f t="shared" si="1"/>
        <v>971.74</v>
      </c>
      <c r="X46" s="95">
        <v>8.5800000000000004E-4</v>
      </c>
      <c r="Y46" s="96">
        <f t="shared" si="4"/>
        <v>3.2578260000000001</v>
      </c>
      <c r="Z46" s="96">
        <v>8.91</v>
      </c>
      <c r="AA46" s="97">
        <f t="shared" si="2"/>
        <v>33831.270000000004</v>
      </c>
      <c r="AB46" s="58">
        <v>0.41</v>
      </c>
      <c r="AC46" s="58">
        <f t="shared" si="6"/>
        <v>1556.77</v>
      </c>
      <c r="AD46" s="98">
        <f t="shared" si="5"/>
        <v>35388.04</v>
      </c>
      <c r="AE46" s="99" t="s">
        <v>1687</v>
      </c>
      <c r="AF46" s="99" t="s">
        <v>1688</v>
      </c>
      <c r="AG46" s="99">
        <v>42055</v>
      </c>
      <c r="AH46" s="58">
        <v>112</v>
      </c>
      <c r="AI46" s="58">
        <v>3075</v>
      </c>
      <c r="AJ46" s="58"/>
      <c r="AK46" s="58"/>
    </row>
    <row r="47" spans="1:37" ht="14.25" customHeight="1" x14ac:dyDescent="0.25">
      <c r="A47" s="92"/>
      <c r="B47" s="58">
        <v>444</v>
      </c>
      <c r="C47" s="58" t="s">
        <v>39</v>
      </c>
      <c r="D47" s="58">
        <v>303</v>
      </c>
      <c r="E47" s="58" t="s">
        <v>442</v>
      </c>
      <c r="F47" s="58" t="s">
        <v>1525</v>
      </c>
      <c r="G47" s="58" t="s">
        <v>54</v>
      </c>
      <c r="H47" s="58" t="s">
        <v>258</v>
      </c>
      <c r="I47" s="58" t="s">
        <v>555</v>
      </c>
      <c r="J47" s="58" t="s">
        <v>389</v>
      </c>
      <c r="K47" s="93" t="s">
        <v>212</v>
      </c>
      <c r="L47" s="100">
        <v>217</v>
      </c>
      <c r="M47" s="100">
        <v>291</v>
      </c>
      <c r="N47" s="100">
        <v>269</v>
      </c>
      <c r="O47" s="100">
        <v>330</v>
      </c>
      <c r="P47" s="100">
        <v>550</v>
      </c>
      <c r="Q47" s="60">
        <f t="shared" si="0"/>
        <v>1657</v>
      </c>
      <c r="R47" s="58">
        <v>0.23</v>
      </c>
      <c r="S47" s="58">
        <v>0.26</v>
      </c>
      <c r="T47" s="58">
        <v>0.26</v>
      </c>
      <c r="U47" s="58">
        <v>0.26</v>
      </c>
      <c r="V47" s="58">
        <v>0.26</v>
      </c>
      <c r="W47" s="60">
        <f t="shared" si="1"/>
        <v>424.31</v>
      </c>
      <c r="X47" s="95">
        <v>8.5800000000000004E-4</v>
      </c>
      <c r="Y47" s="96">
        <f t="shared" si="4"/>
        <v>1.4217060000000001</v>
      </c>
      <c r="Z47" s="96">
        <v>8.91</v>
      </c>
      <c r="AA47" s="97">
        <f t="shared" si="2"/>
        <v>14763.87</v>
      </c>
      <c r="AB47" s="58">
        <v>0.41</v>
      </c>
      <c r="AC47" s="58">
        <f t="shared" si="6"/>
        <v>679.37</v>
      </c>
      <c r="AD47" s="98">
        <f t="shared" si="5"/>
        <v>15443.240000000002</v>
      </c>
      <c r="AE47" s="99" t="s">
        <v>1687</v>
      </c>
      <c r="AF47" s="99" t="s">
        <v>1688</v>
      </c>
      <c r="AG47" s="99">
        <v>42055</v>
      </c>
      <c r="AH47" s="58">
        <v>97</v>
      </c>
      <c r="AI47" s="58">
        <v>1341</v>
      </c>
      <c r="AJ47" s="58"/>
      <c r="AK47" s="58"/>
    </row>
    <row r="48" spans="1:37" ht="14.25" customHeight="1" x14ac:dyDescent="0.25">
      <c r="A48" s="92"/>
      <c r="B48" s="58">
        <v>444</v>
      </c>
      <c r="C48" s="58" t="s">
        <v>39</v>
      </c>
      <c r="D48" s="58">
        <v>304</v>
      </c>
      <c r="E48" s="58" t="s">
        <v>443</v>
      </c>
      <c r="F48" s="58" t="s">
        <v>1526</v>
      </c>
      <c r="G48" s="58" t="s">
        <v>56</v>
      </c>
      <c r="H48" s="58" t="s">
        <v>260</v>
      </c>
      <c r="I48" s="58" t="s">
        <v>555</v>
      </c>
      <c r="J48" s="58" t="s">
        <v>389</v>
      </c>
      <c r="K48" s="93" t="s">
        <v>212</v>
      </c>
      <c r="L48" s="100">
        <v>175</v>
      </c>
      <c r="M48" s="100">
        <v>251</v>
      </c>
      <c r="N48" s="100">
        <v>254</v>
      </c>
      <c r="O48" s="100">
        <v>273</v>
      </c>
      <c r="P48" s="100">
        <v>492</v>
      </c>
      <c r="Q48" s="60">
        <f t="shared" si="0"/>
        <v>1445</v>
      </c>
      <c r="R48" s="58">
        <v>0.23</v>
      </c>
      <c r="S48" s="58">
        <v>0.26</v>
      </c>
      <c r="T48" s="58">
        <v>0.26</v>
      </c>
      <c r="U48" s="58">
        <v>0.26</v>
      </c>
      <c r="V48" s="58">
        <v>0.26</v>
      </c>
      <c r="W48" s="60">
        <f t="shared" si="1"/>
        <v>370.45000000000005</v>
      </c>
      <c r="X48" s="95">
        <v>8.5800000000000004E-4</v>
      </c>
      <c r="Y48" s="96">
        <f t="shared" si="4"/>
        <v>1.2398100000000001</v>
      </c>
      <c r="Z48" s="96">
        <v>8.91</v>
      </c>
      <c r="AA48" s="97">
        <f t="shared" si="2"/>
        <v>12874.95</v>
      </c>
      <c r="AB48" s="58">
        <v>0.41</v>
      </c>
      <c r="AC48" s="58">
        <f t="shared" si="6"/>
        <v>592.44999999999993</v>
      </c>
      <c r="AD48" s="98">
        <f t="shared" si="5"/>
        <v>13467.400000000001</v>
      </c>
      <c r="AE48" s="99" t="s">
        <v>1687</v>
      </c>
      <c r="AF48" s="99" t="s">
        <v>1688</v>
      </c>
      <c r="AG48" s="99">
        <v>42055</v>
      </c>
      <c r="AH48" s="58">
        <v>48</v>
      </c>
      <c r="AI48" s="58">
        <v>1169</v>
      </c>
      <c r="AJ48" s="58"/>
      <c r="AK48" s="58"/>
    </row>
    <row r="49" spans="1:37" ht="14.25" customHeight="1" x14ac:dyDescent="0.25">
      <c r="A49" s="92"/>
      <c r="B49" s="58">
        <v>444</v>
      </c>
      <c r="C49" s="58" t="s">
        <v>39</v>
      </c>
      <c r="D49" s="58">
        <v>309</v>
      </c>
      <c r="E49" s="58" t="s">
        <v>444</v>
      </c>
      <c r="F49" s="58" t="s">
        <v>1527</v>
      </c>
      <c r="G49" s="58" t="s">
        <v>58</v>
      </c>
      <c r="H49" s="58" t="s">
        <v>262</v>
      </c>
      <c r="I49" s="58" t="s">
        <v>555</v>
      </c>
      <c r="J49" s="58" t="s">
        <v>389</v>
      </c>
      <c r="K49" s="93" t="s">
        <v>212</v>
      </c>
      <c r="L49" s="100">
        <v>198</v>
      </c>
      <c r="M49" s="100">
        <v>288</v>
      </c>
      <c r="N49" s="100">
        <v>314</v>
      </c>
      <c r="O49" s="100">
        <v>338</v>
      </c>
      <c r="P49" s="100">
        <v>626</v>
      </c>
      <c r="Q49" s="60">
        <f t="shared" si="0"/>
        <v>1764</v>
      </c>
      <c r="R49" s="58">
        <v>0.23</v>
      </c>
      <c r="S49" s="58">
        <v>0.26</v>
      </c>
      <c r="T49" s="58">
        <v>0.26</v>
      </c>
      <c r="U49" s="58">
        <v>0.26</v>
      </c>
      <c r="V49" s="58">
        <v>0.26</v>
      </c>
      <c r="W49" s="60">
        <f t="shared" si="1"/>
        <v>452.70000000000005</v>
      </c>
      <c r="X49" s="95">
        <v>8.5800000000000004E-4</v>
      </c>
      <c r="Y49" s="96">
        <f t="shared" si="4"/>
        <v>1.513512</v>
      </c>
      <c r="Z49" s="96">
        <v>8.91</v>
      </c>
      <c r="AA49" s="97">
        <f t="shared" si="2"/>
        <v>15717.24</v>
      </c>
      <c r="AB49" s="58">
        <v>0.41</v>
      </c>
      <c r="AC49" s="58">
        <f t="shared" si="6"/>
        <v>723.24</v>
      </c>
      <c r="AD49" s="98">
        <f t="shared" si="5"/>
        <v>16440.48</v>
      </c>
      <c r="AE49" s="99" t="s">
        <v>1687</v>
      </c>
      <c r="AF49" s="99" t="s">
        <v>1688</v>
      </c>
      <c r="AG49" s="99">
        <v>42055</v>
      </c>
      <c r="AH49" s="58">
        <v>52</v>
      </c>
      <c r="AI49" s="58">
        <v>1429</v>
      </c>
      <c r="AJ49" s="58"/>
      <c r="AK49" s="58"/>
    </row>
    <row r="50" spans="1:37" ht="14.25" customHeight="1" x14ac:dyDescent="0.25">
      <c r="A50" s="92"/>
      <c r="B50" s="58">
        <v>444</v>
      </c>
      <c r="C50" s="58" t="s">
        <v>39</v>
      </c>
      <c r="D50" s="58">
        <v>310</v>
      </c>
      <c r="E50" s="58" t="s">
        <v>445</v>
      </c>
      <c r="F50" s="58" t="s">
        <v>1528</v>
      </c>
      <c r="G50" s="58" t="s">
        <v>59</v>
      </c>
      <c r="H50" s="58" t="s">
        <v>60</v>
      </c>
      <c r="I50" s="58" t="s">
        <v>555</v>
      </c>
      <c r="J50" s="58" t="s">
        <v>389</v>
      </c>
      <c r="K50" s="93" t="s">
        <v>212</v>
      </c>
      <c r="L50" s="100">
        <v>34</v>
      </c>
      <c r="M50" s="100">
        <v>42</v>
      </c>
      <c r="N50" s="100">
        <v>36</v>
      </c>
      <c r="O50" s="100">
        <v>47</v>
      </c>
      <c r="P50" s="100">
        <v>85</v>
      </c>
      <c r="Q50" s="60">
        <f t="shared" si="0"/>
        <v>244</v>
      </c>
      <c r="R50" s="58">
        <v>0.23</v>
      </c>
      <c r="S50" s="58">
        <v>0.26</v>
      </c>
      <c r="T50" s="58">
        <v>0.26</v>
      </c>
      <c r="U50" s="58">
        <v>0.26</v>
      </c>
      <c r="V50" s="58">
        <v>0.26</v>
      </c>
      <c r="W50" s="60">
        <f t="shared" si="1"/>
        <v>62.42</v>
      </c>
      <c r="X50" s="95">
        <v>8.5800000000000004E-4</v>
      </c>
      <c r="Y50" s="96">
        <f t="shared" si="4"/>
        <v>0.20935200000000001</v>
      </c>
      <c r="Z50" s="96">
        <v>8.91</v>
      </c>
      <c r="AA50" s="97">
        <f t="shared" si="2"/>
        <v>2174.04</v>
      </c>
      <c r="AB50" s="58">
        <v>0.41</v>
      </c>
      <c r="AC50" s="58">
        <f t="shared" si="6"/>
        <v>100.03999999999999</v>
      </c>
      <c r="AD50" s="98">
        <f t="shared" si="5"/>
        <v>2274.08</v>
      </c>
      <c r="AE50" s="99" t="s">
        <v>1687</v>
      </c>
      <c r="AF50" s="99" t="s">
        <v>1688</v>
      </c>
      <c r="AG50" s="99">
        <v>42055</v>
      </c>
      <c r="AH50" s="58">
        <v>2</v>
      </c>
      <c r="AI50" s="58">
        <v>197</v>
      </c>
      <c r="AJ50" s="58"/>
      <c r="AK50" s="58"/>
    </row>
    <row r="51" spans="1:37" ht="14.25" customHeight="1" x14ac:dyDescent="0.25">
      <c r="A51" s="92"/>
      <c r="B51" s="58">
        <v>444</v>
      </c>
      <c r="C51" s="58" t="s">
        <v>39</v>
      </c>
      <c r="D51" s="58">
        <v>311</v>
      </c>
      <c r="E51" s="58" t="s">
        <v>446</v>
      </c>
      <c r="F51" s="58" t="s">
        <v>1529</v>
      </c>
      <c r="G51" s="58" t="s">
        <v>61</v>
      </c>
      <c r="H51" s="58" t="s">
        <v>62</v>
      </c>
      <c r="I51" s="58" t="s">
        <v>555</v>
      </c>
      <c r="J51" s="58" t="s">
        <v>389</v>
      </c>
      <c r="K51" s="93" t="s">
        <v>212</v>
      </c>
      <c r="L51" s="100">
        <v>419</v>
      </c>
      <c r="M51" s="100">
        <v>561</v>
      </c>
      <c r="N51" s="100">
        <v>617</v>
      </c>
      <c r="O51" s="100">
        <v>716</v>
      </c>
      <c r="P51" s="94">
        <v>1197</v>
      </c>
      <c r="Q51" s="60">
        <f t="shared" si="0"/>
        <v>3510</v>
      </c>
      <c r="R51" s="58">
        <v>0.23</v>
      </c>
      <c r="S51" s="58">
        <v>0.26</v>
      </c>
      <c r="T51" s="58">
        <v>0.26</v>
      </c>
      <c r="U51" s="58">
        <v>0.26</v>
      </c>
      <c r="V51" s="58">
        <v>0.26</v>
      </c>
      <c r="W51" s="60">
        <f t="shared" si="1"/>
        <v>900.03000000000009</v>
      </c>
      <c r="X51" s="95">
        <v>8.5800000000000004E-4</v>
      </c>
      <c r="Y51" s="96">
        <f t="shared" si="4"/>
        <v>3.0115799999999999</v>
      </c>
      <c r="Z51" s="96">
        <v>8.91</v>
      </c>
      <c r="AA51" s="97">
        <f t="shared" si="2"/>
        <v>31274.100000000002</v>
      </c>
      <c r="AB51" s="58">
        <v>0.41</v>
      </c>
      <c r="AC51" s="58">
        <f t="shared" si="6"/>
        <v>1439.1</v>
      </c>
      <c r="AD51" s="98">
        <f t="shared" si="5"/>
        <v>32713.200000000001</v>
      </c>
      <c r="AE51" s="99" t="s">
        <v>1687</v>
      </c>
      <c r="AF51" s="99" t="s">
        <v>1688</v>
      </c>
      <c r="AG51" s="99">
        <v>42055</v>
      </c>
      <c r="AH51" s="58">
        <v>86</v>
      </c>
      <c r="AI51" s="58">
        <v>2843</v>
      </c>
      <c r="AJ51" s="58"/>
      <c r="AK51" s="58"/>
    </row>
    <row r="52" spans="1:37" ht="14.25" customHeight="1" x14ac:dyDescent="0.25">
      <c r="A52" s="92"/>
      <c r="B52" s="58">
        <v>445</v>
      </c>
      <c r="C52" s="58" t="s">
        <v>63</v>
      </c>
      <c r="D52" s="58">
        <v>300</v>
      </c>
      <c r="E52" s="58" t="s">
        <v>527</v>
      </c>
      <c r="F52" s="58" t="s">
        <v>1609</v>
      </c>
      <c r="G52" s="58" t="s">
        <v>63</v>
      </c>
      <c r="H52" s="58" t="s">
        <v>264</v>
      </c>
      <c r="I52" s="58" t="s">
        <v>553</v>
      </c>
      <c r="J52" s="58" t="s">
        <v>389</v>
      </c>
      <c r="K52" s="93" t="s">
        <v>212</v>
      </c>
      <c r="L52" s="100">
        <v>78</v>
      </c>
      <c r="M52" s="100">
        <v>123</v>
      </c>
      <c r="N52" s="100">
        <v>108</v>
      </c>
      <c r="O52" s="100">
        <v>107</v>
      </c>
      <c r="P52" s="100">
        <v>191</v>
      </c>
      <c r="Q52" s="60">
        <f t="shared" si="0"/>
        <v>607</v>
      </c>
      <c r="R52" s="58">
        <v>0.23</v>
      </c>
      <c r="S52" s="58">
        <v>0.26</v>
      </c>
      <c r="T52" s="58">
        <v>0.26</v>
      </c>
      <c r="U52" s="58">
        <v>0.26</v>
      </c>
      <c r="V52" s="58">
        <v>0.26</v>
      </c>
      <c r="W52" s="60">
        <f t="shared" si="1"/>
        <v>155.47999999999999</v>
      </c>
      <c r="X52" s="95">
        <v>8.5800000000000004E-4</v>
      </c>
      <c r="Y52" s="96">
        <f t="shared" si="4"/>
        <v>0.52080599999999999</v>
      </c>
      <c r="Z52" s="96">
        <v>8.91</v>
      </c>
      <c r="AA52" s="97">
        <f t="shared" si="2"/>
        <v>5408.37</v>
      </c>
      <c r="AB52" s="58">
        <v>0.41</v>
      </c>
      <c r="AC52" s="58">
        <f t="shared" si="6"/>
        <v>248.86999999999998</v>
      </c>
      <c r="AD52" s="98">
        <f t="shared" si="5"/>
        <v>5657.24</v>
      </c>
      <c r="AE52" s="99" t="s">
        <v>1687</v>
      </c>
      <c r="AF52" s="99" t="s">
        <v>1688</v>
      </c>
      <c r="AG52" s="99">
        <v>42055</v>
      </c>
      <c r="AH52" s="58">
        <v>8</v>
      </c>
      <c r="AI52" s="58">
        <v>490</v>
      </c>
      <c r="AJ52" s="58"/>
      <c r="AK52" s="58"/>
    </row>
    <row r="53" spans="1:37" ht="14.25" customHeight="1" x14ac:dyDescent="0.25">
      <c r="A53" s="92"/>
      <c r="B53" s="58">
        <v>445</v>
      </c>
      <c r="C53" s="58" t="s">
        <v>63</v>
      </c>
      <c r="D53" s="58">
        <v>301</v>
      </c>
      <c r="E53" s="58" t="s">
        <v>1664</v>
      </c>
      <c r="F53" s="58" t="s">
        <v>1610</v>
      </c>
      <c r="G53" s="58" t="s">
        <v>1642</v>
      </c>
      <c r="H53" s="58" t="s">
        <v>1642</v>
      </c>
      <c r="I53" s="58" t="s">
        <v>553</v>
      </c>
      <c r="J53" s="58" t="s">
        <v>389</v>
      </c>
      <c r="K53" s="93" t="s">
        <v>212</v>
      </c>
      <c r="L53" s="100">
        <v>10</v>
      </c>
      <c r="M53" s="100">
        <v>10</v>
      </c>
      <c r="N53" s="100">
        <v>10</v>
      </c>
      <c r="O53" s="100">
        <v>15</v>
      </c>
      <c r="P53" s="100">
        <v>20</v>
      </c>
      <c r="Q53" s="60">
        <f t="shared" si="0"/>
        <v>65</v>
      </c>
      <c r="R53" s="58">
        <v>0.23</v>
      </c>
      <c r="S53" s="58">
        <v>0.26</v>
      </c>
      <c r="T53" s="58">
        <v>0.26</v>
      </c>
      <c r="U53" s="58">
        <v>0.26</v>
      </c>
      <c r="V53" s="58">
        <v>0.26</v>
      </c>
      <c r="W53" s="60">
        <f t="shared" si="1"/>
        <v>16.600000000000001</v>
      </c>
      <c r="X53" s="95">
        <v>8.5800000000000004E-4</v>
      </c>
      <c r="Y53" s="96">
        <f t="shared" si="4"/>
        <v>5.577E-2</v>
      </c>
      <c r="Z53" s="96">
        <v>8.91</v>
      </c>
      <c r="AA53" s="97">
        <f t="shared" si="2"/>
        <v>579.15</v>
      </c>
      <c r="AB53" s="58">
        <v>0.41</v>
      </c>
      <c r="AC53" s="58">
        <f t="shared" si="6"/>
        <v>26.65</v>
      </c>
      <c r="AD53" s="98">
        <f t="shared" si="5"/>
        <v>605.79999999999995</v>
      </c>
      <c r="AE53" s="99" t="s">
        <v>1687</v>
      </c>
      <c r="AF53" s="99" t="s">
        <v>1688</v>
      </c>
      <c r="AG53" s="99">
        <v>42055</v>
      </c>
      <c r="AH53" s="58">
        <v>3</v>
      </c>
      <c r="AI53" s="58">
        <v>46</v>
      </c>
      <c r="AJ53" s="58"/>
      <c r="AK53" s="58"/>
    </row>
    <row r="54" spans="1:37" ht="14.25" customHeight="1" x14ac:dyDescent="0.25">
      <c r="A54" s="92"/>
      <c r="B54" s="58">
        <v>445</v>
      </c>
      <c r="C54" s="58" t="s">
        <v>63</v>
      </c>
      <c r="D54" s="58">
        <v>302</v>
      </c>
      <c r="E54" s="58" t="s">
        <v>528</v>
      </c>
      <c r="F54" s="58" t="s">
        <v>1611</v>
      </c>
      <c r="G54" s="58" t="s">
        <v>265</v>
      </c>
      <c r="H54" s="58" t="s">
        <v>266</v>
      </c>
      <c r="I54" s="58" t="s">
        <v>553</v>
      </c>
      <c r="J54" s="58" t="s">
        <v>389</v>
      </c>
      <c r="K54" s="93" t="s">
        <v>212</v>
      </c>
      <c r="L54" s="100">
        <v>10</v>
      </c>
      <c r="M54" s="100">
        <v>10</v>
      </c>
      <c r="N54" s="100">
        <v>10</v>
      </c>
      <c r="O54" s="100">
        <v>10</v>
      </c>
      <c r="P54" s="100">
        <v>20</v>
      </c>
      <c r="Q54" s="60">
        <f t="shared" si="0"/>
        <v>60</v>
      </c>
      <c r="R54" s="58">
        <v>0.23</v>
      </c>
      <c r="S54" s="58">
        <v>0.26</v>
      </c>
      <c r="T54" s="58">
        <v>0.26</v>
      </c>
      <c r="U54" s="58">
        <v>0.26</v>
      </c>
      <c r="V54" s="58">
        <v>0.26</v>
      </c>
      <c r="W54" s="60">
        <f t="shared" si="1"/>
        <v>15.3</v>
      </c>
      <c r="X54" s="95">
        <v>8.5800000000000004E-4</v>
      </c>
      <c r="Y54" s="96">
        <f t="shared" si="4"/>
        <v>5.1480000000000005E-2</v>
      </c>
      <c r="Z54" s="96">
        <v>8.91</v>
      </c>
      <c r="AA54" s="97">
        <f t="shared" si="2"/>
        <v>534.6</v>
      </c>
      <c r="AB54" s="58">
        <v>0.41</v>
      </c>
      <c r="AC54" s="58">
        <f t="shared" si="6"/>
        <v>24.599999999999998</v>
      </c>
      <c r="AD54" s="98">
        <f t="shared" si="5"/>
        <v>559.20000000000005</v>
      </c>
      <c r="AE54" s="99" t="s">
        <v>1687</v>
      </c>
      <c r="AF54" s="99" t="s">
        <v>1688</v>
      </c>
      <c r="AG54" s="99">
        <v>42055</v>
      </c>
      <c r="AH54" s="58">
        <v>1</v>
      </c>
      <c r="AI54" s="58">
        <v>48</v>
      </c>
      <c r="AJ54" s="58"/>
      <c r="AK54" s="58"/>
    </row>
    <row r="55" spans="1:37" ht="14.25" customHeight="1" x14ac:dyDescent="0.25">
      <c r="A55" s="92"/>
      <c r="B55" s="58">
        <v>445</v>
      </c>
      <c r="C55" s="58" t="s">
        <v>63</v>
      </c>
      <c r="D55" s="58">
        <v>304</v>
      </c>
      <c r="E55" s="58" t="s">
        <v>447</v>
      </c>
      <c r="F55" s="58" t="s">
        <v>1530</v>
      </c>
      <c r="G55" s="58" t="s">
        <v>64</v>
      </c>
      <c r="H55" s="58" t="s">
        <v>65</v>
      </c>
      <c r="I55" s="58" t="s">
        <v>553</v>
      </c>
      <c r="J55" s="58" t="s">
        <v>389</v>
      </c>
      <c r="K55" s="93" t="s">
        <v>212</v>
      </c>
      <c r="L55" s="100">
        <v>52</v>
      </c>
      <c r="M55" s="100">
        <v>77</v>
      </c>
      <c r="N55" s="100">
        <v>72</v>
      </c>
      <c r="O55" s="100">
        <v>63</v>
      </c>
      <c r="P55" s="100">
        <v>90</v>
      </c>
      <c r="Q55" s="60">
        <f t="shared" si="0"/>
        <v>354</v>
      </c>
      <c r="R55" s="58">
        <v>0.23</v>
      </c>
      <c r="S55" s="58">
        <v>0.26</v>
      </c>
      <c r="T55" s="58">
        <v>0.26</v>
      </c>
      <c r="U55" s="58">
        <v>0.26</v>
      </c>
      <c r="V55" s="58">
        <v>0.26</v>
      </c>
      <c r="W55" s="60">
        <f t="shared" si="1"/>
        <v>90.48</v>
      </c>
      <c r="X55" s="95">
        <v>8.5800000000000004E-4</v>
      </c>
      <c r="Y55" s="96">
        <f t="shared" si="4"/>
        <v>0.303732</v>
      </c>
      <c r="Z55" s="96">
        <v>8.91</v>
      </c>
      <c r="AA55" s="97">
        <f t="shared" si="2"/>
        <v>3154.14</v>
      </c>
      <c r="AB55" s="58">
        <v>0.41</v>
      </c>
      <c r="AC55" s="58">
        <f t="shared" si="6"/>
        <v>145.13999999999999</v>
      </c>
      <c r="AD55" s="98">
        <f t="shared" si="5"/>
        <v>3299.2799999999997</v>
      </c>
      <c r="AE55" s="99" t="s">
        <v>1687</v>
      </c>
      <c r="AF55" s="99" t="s">
        <v>1688</v>
      </c>
      <c r="AG55" s="99">
        <v>42055</v>
      </c>
      <c r="AH55" s="58">
        <v>16</v>
      </c>
      <c r="AI55" s="58">
        <v>285</v>
      </c>
      <c r="AJ55" s="58"/>
      <c r="AK55" s="58"/>
    </row>
    <row r="56" spans="1:37" ht="14.25" customHeight="1" x14ac:dyDescent="0.25">
      <c r="A56" s="92"/>
      <c r="B56" s="58">
        <v>446</v>
      </c>
      <c r="C56" s="58" t="s">
        <v>66</v>
      </c>
      <c r="D56" s="58">
        <v>303</v>
      </c>
      <c r="E56" s="58" t="s">
        <v>448</v>
      </c>
      <c r="F56" s="58" t="s">
        <v>1531</v>
      </c>
      <c r="G56" s="58" t="s">
        <v>67</v>
      </c>
      <c r="H56" s="58" t="s">
        <v>68</v>
      </c>
      <c r="I56" s="58" t="s">
        <v>554</v>
      </c>
      <c r="J56" s="58" t="s">
        <v>389</v>
      </c>
      <c r="K56" s="93" t="s">
        <v>212</v>
      </c>
      <c r="L56" s="100">
        <v>457</v>
      </c>
      <c r="M56" s="100">
        <v>578</v>
      </c>
      <c r="N56" s="100">
        <v>598</v>
      </c>
      <c r="O56" s="100">
        <v>617</v>
      </c>
      <c r="P56" s="94">
        <v>1136</v>
      </c>
      <c r="Q56" s="60">
        <f t="shared" si="0"/>
        <v>3386</v>
      </c>
      <c r="R56" s="58">
        <v>0.23</v>
      </c>
      <c r="S56" s="58">
        <v>0.26</v>
      </c>
      <c r="T56" s="58">
        <v>0.26</v>
      </c>
      <c r="U56" s="58">
        <v>0.26</v>
      </c>
      <c r="V56" s="58">
        <v>0.26</v>
      </c>
      <c r="W56" s="60">
        <f t="shared" si="1"/>
        <v>866.65</v>
      </c>
      <c r="X56" s="95">
        <v>8.5800000000000004E-4</v>
      </c>
      <c r="Y56" s="96">
        <f t="shared" si="4"/>
        <v>2.9051880000000003</v>
      </c>
      <c r="Z56" s="96">
        <v>8.91</v>
      </c>
      <c r="AA56" s="97">
        <f t="shared" si="2"/>
        <v>30169.260000000002</v>
      </c>
      <c r="AB56" s="58">
        <v>0.41</v>
      </c>
      <c r="AC56" s="58">
        <f t="shared" si="6"/>
        <v>1388.26</v>
      </c>
      <c r="AD56" s="98">
        <f t="shared" si="5"/>
        <v>31557.52</v>
      </c>
      <c r="AE56" s="99" t="s">
        <v>1687</v>
      </c>
      <c r="AF56" s="99" t="s">
        <v>1688</v>
      </c>
      <c r="AG56" s="99">
        <v>42055</v>
      </c>
      <c r="AH56" s="58">
        <v>46</v>
      </c>
      <c r="AI56" s="58">
        <v>2742</v>
      </c>
      <c r="AJ56" s="58"/>
      <c r="AK56" s="58"/>
    </row>
    <row r="57" spans="1:37" ht="14.25" customHeight="1" x14ac:dyDescent="0.25">
      <c r="A57" s="92"/>
      <c r="B57" s="58">
        <v>446</v>
      </c>
      <c r="C57" s="58" t="s">
        <v>66</v>
      </c>
      <c r="D57" s="58">
        <v>300</v>
      </c>
      <c r="E57" s="58" t="s">
        <v>449</v>
      </c>
      <c r="F57" s="58" t="s">
        <v>1532</v>
      </c>
      <c r="G57" s="58" t="s">
        <v>69</v>
      </c>
      <c r="H57" s="58" t="s">
        <v>70</v>
      </c>
      <c r="I57" s="58" t="s">
        <v>554</v>
      </c>
      <c r="J57" s="58" t="s">
        <v>389</v>
      </c>
      <c r="K57" s="93" t="s">
        <v>212</v>
      </c>
      <c r="L57" s="100">
        <v>177</v>
      </c>
      <c r="M57" s="100">
        <v>222</v>
      </c>
      <c r="N57" s="100">
        <v>231</v>
      </c>
      <c r="O57" s="100">
        <v>291</v>
      </c>
      <c r="P57" s="100">
        <v>578</v>
      </c>
      <c r="Q57" s="60">
        <f t="shared" si="0"/>
        <v>1499</v>
      </c>
      <c r="R57" s="58">
        <v>0.23</v>
      </c>
      <c r="S57" s="58">
        <v>0.26</v>
      </c>
      <c r="T57" s="58">
        <v>0.26</v>
      </c>
      <c r="U57" s="58">
        <v>0.26</v>
      </c>
      <c r="V57" s="58">
        <v>0.26</v>
      </c>
      <c r="W57" s="60">
        <f t="shared" si="1"/>
        <v>384.43</v>
      </c>
      <c r="X57" s="95">
        <v>8.5800000000000004E-4</v>
      </c>
      <c r="Y57" s="96">
        <f t="shared" si="4"/>
        <v>1.2861420000000001</v>
      </c>
      <c r="Z57" s="96">
        <v>8.91</v>
      </c>
      <c r="AA57" s="97">
        <f t="shared" si="2"/>
        <v>13356.09</v>
      </c>
      <c r="AB57" s="58">
        <v>0.41</v>
      </c>
      <c r="AC57" s="58">
        <f t="shared" si="6"/>
        <v>614.58999999999992</v>
      </c>
      <c r="AD57" s="98">
        <f t="shared" si="5"/>
        <v>13970.68</v>
      </c>
      <c r="AE57" s="99" t="s">
        <v>1687</v>
      </c>
      <c r="AF57" s="99" t="s">
        <v>1688</v>
      </c>
      <c r="AG57" s="99">
        <v>42055</v>
      </c>
      <c r="AH57" s="58">
        <v>28</v>
      </c>
      <c r="AI57" s="58">
        <v>1218</v>
      </c>
      <c r="AJ57" s="58"/>
      <c r="AK57" s="58"/>
    </row>
    <row r="58" spans="1:37" ht="14.25" customHeight="1" x14ac:dyDescent="0.25">
      <c r="A58" s="92"/>
      <c r="B58" s="58">
        <v>446</v>
      </c>
      <c r="C58" s="58" t="s">
        <v>66</v>
      </c>
      <c r="D58" s="58">
        <v>311</v>
      </c>
      <c r="E58" s="58" t="s">
        <v>450</v>
      </c>
      <c r="F58" s="58" t="s">
        <v>1533</v>
      </c>
      <c r="G58" s="58" t="s">
        <v>71</v>
      </c>
      <c r="H58" s="58" t="s">
        <v>72</v>
      </c>
      <c r="I58" s="58" t="s">
        <v>554</v>
      </c>
      <c r="J58" s="58" t="s">
        <v>389</v>
      </c>
      <c r="K58" s="93" t="s">
        <v>212</v>
      </c>
      <c r="L58" s="100">
        <v>210</v>
      </c>
      <c r="M58" s="100">
        <v>282</v>
      </c>
      <c r="N58" s="100">
        <v>273</v>
      </c>
      <c r="O58" s="100">
        <v>304</v>
      </c>
      <c r="P58" s="100">
        <v>440</v>
      </c>
      <c r="Q58" s="60">
        <f t="shared" si="0"/>
        <v>1509</v>
      </c>
      <c r="R58" s="58">
        <v>0.23</v>
      </c>
      <c r="S58" s="58">
        <v>0.26</v>
      </c>
      <c r="T58" s="58">
        <v>0.26</v>
      </c>
      <c r="U58" s="58">
        <v>0.26</v>
      </c>
      <c r="V58" s="58">
        <v>0.26</v>
      </c>
      <c r="W58" s="60">
        <f t="shared" si="1"/>
        <v>386.04000000000008</v>
      </c>
      <c r="X58" s="95">
        <v>8.5800000000000004E-4</v>
      </c>
      <c r="Y58" s="96">
        <f t="shared" si="4"/>
        <v>1.2947220000000002</v>
      </c>
      <c r="Z58" s="96">
        <v>8.91</v>
      </c>
      <c r="AA58" s="97">
        <f t="shared" si="2"/>
        <v>13445.19</v>
      </c>
      <c r="AB58" s="58">
        <v>0.41</v>
      </c>
      <c r="AC58" s="58">
        <f t="shared" si="6"/>
        <v>618.68999999999994</v>
      </c>
      <c r="AD58" s="98">
        <f t="shared" si="5"/>
        <v>14063.880000000001</v>
      </c>
      <c r="AE58" s="99" t="s">
        <v>1687</v>
      </c>
      <c r="AF58" s="99" t="s">
        <v>1688</v>
      </c>
      <c r="AG58" s="99">
        <v>42055</v>
      </c>
      <c r="AH58" s="58">
        <v>23</v>
      </c>
      <c r="AI58" s="58">
        <v>1217</v>
      </c>
      <c r="AJ58" s="58"/>
      <c r="AK58" s="58"/>
    </row>
    <row r="59" spans="1:37" ht="14.25" customHeight="1" x14ac:dyDescent="0.25">
      <c r="A59" s="92"/>
      <c r="B59" s="58">
        <v>446</v>
      </c>
      <c r="C59" s="58" t="s">
        <v>66</v>
      </c>
      <c r="D59" s="58">
        <v>302</v>
      </c>
      <c r="E59" s="58" t="s">
        <v>451</v>
      </c>
      <c r="F59" s="58" t="s">
        <v>1534</v>
      </c>
      <c r="G59" s="58" t="s">
        <v>74</v>
      </c>
      <c r="H59" s="58" t="s">
        <v>75</v>
      </c>
      <c r="I59" s="58" t="s">
        <v>554</v>
      </c>
      <c r="J59" s="58" t="s">
        <v>389</v>
      </c>
      <c r="K59" s="93" t="s">
        <v>212</v>
      </c>
      <c r="L59" s="100">
        <v>281</v>
      </c>
      <c r="M59" s="100">
        <v>402</v>
      </c>
      <c r="N59" s="100">
        <v>431</v>
      </c>
      <c r="O59" s="100">
        <v>387</v>
      </c>
      <c r="P59" s="100">
        <v>862</v>
      </c>
      <c r="Q59" s="60">
        <f t="shared" si="0"/>
        <v>2363</v>
      </c>
      <c r="R59" s="58">
        <v>0.23</v>
      </c>
      <c r="S59" s="58">
        <v>0.26</v>
      </c>
      <c r="T59" s="58">
        <v>0.26</v>
      </c>
      <c r="U59" s="58">
        <v>0.26</v>
      </c>
      <c r="V59" s="58">
        <v>0.26</v>
      </c>
      <c r="W59" s="60">
        <f t="shared" si="1"/>
        <v>605.95000000000005</v>
      </c>
      <c r="X59" s="95">
        <v>8.5800000000000004E-4</v>
      </c>
      <c r="Y59" s="96">
        <f t="shared" si="4"/>
        <v>2.0274540000000001</v>
      </c>
      <c r="Z59" s="96">
        <v>8.91</v>
      </c>
      <c r="AA59" s="97">
        <f t="shared" si="2"/>
        <v>21054.33</v>
      </c>
      <c r="AB59" s="58">
        <v>0.41</v>
      </c>
      <c r="AC59" s="58">
        <f t="shared" si="6"/>
        <v>968.82999999999993</v>
      </c>
      <c r="AD59" s="98">
        <f t="shared" si="5"/>
        <v>22023.160000000003</v>
      </c>
      <c r="AE59" s="99" t="s">
        <v>1687</v>
      </c>
      <c r="AF59" s="99" t="s">
        <v>1688</v>
      </c>
      <c r="AG59" s="99">
        <v>42055</v>
      </c>
      <c r="AH59" s="58">
        <v>45</v>
      </c>
      <c r="AI59" s="58">
        <v>1915</v>
      </c>
      <c r="AJ59" s="58"/>
      <c r="AK59" s="58"/>
    </row>
    <row r="60" spans="1:37" ht="14.25" customHeight="1" x14ac:dyDescent="0.25">
      <c r="A60" s="92"/>
      <c r="B60" s="58">
        <v>446</v>
      </c>
      <c r="C60" s="58" t="s">
        <v>66</v>
      </c>
      <c r="D60" s="58">
        <v>302</v>
      </c>
      <c r="E60" s="58" t="s">
        <v>451</v>
      </c>
      <c r="F60" s="58" t="s">
        <v>1535</v>
      </c>
      <c r="G60" s="58" t="s">
        <v>77</v>
      </c>
      <c r="H60" s="58" t="s">
        <v>78</v>
      </c>
      <c r="I60" s="58" t="s">
        <v>554</v>
      </c>
      <c r="J60" s="58" t="s">
        <v>389</v>
      </c>
      <c r="K60" s="93" t="s">
        <v>212</v>
      </c>
      <c r="L60" s="100">
        <v>189</v>
      </c>
      <c r="M60" s="100">
        <v>256</v>
      </c>
      <c r="N60" s="100">
        <v>260</v>
      </c>
      <c r="O60" s="100">
        <v>276</v>
      </c>
      <c r="P60" s="100">
        <v>496</v>
      </c>
      <c r="Q60" s="60">
        <f t="shared" si="0"/>
        <v>1477</v>
      </c>
      <c r="R60" s="58">
        <v>0.23</v>
      </c>
      <c r="S60" s="58">
        <v>0.26</v>
      </c>
      <c r="T60" s="58">
        <v>0.26</v>
      </c>
      <c r="U60" s="58">
        <v>0.26</v>
      </c>
      <c r="V60" s="58">
        <v>0.26</v>
      </c>
      <c r="W60" s="60">
        <f t="shared" si="1"/>
        <v>378.35</v>
      </c>
      <c r="X60" s="95">
        <v>8.5800000000000004E-4</v>
      </c>
      <c r="Y60" s="96">
        <f t="shared" si="4"/>
        <v>1.267266</v>
      </c>
      <c r="Z60" s="96">
        <v>8.91</v>
      </c>
      <c r="AA60" s="97">
        <f t="shared" si="2"/>
        <v>13160.07</v>
      </c>
      <c r="AB60" s="58">
        <v>0.41</v>
      </c>
      <c r="AC60" s="58">
        <f t="shared" si="6"/>
        <v>605.56999999999994</v>
      </c>
      <c r="AD60" s="98">
        <f t="shared" si="5"/>
        <v>13765.64</v>
      </c>
      <c r="AE60" s="99" t="s">
        <v>1687</v>
      </c>
      <c r="AF60" s="99" t="s">
        <v>1688</v>
      </c>
      <c r="AG60" s="99">
        <v>42055</v>
      </c>
      <c r="AH60" s="58">
        <v>41</v>
      </c>
      <c r="AI60" s="58">
        <v>1196</v>
      </c>
      <c r="AJ60" s="58"/>
      <c r="AK60" s="58"/>
    </row>
    <row r="61" spans="1:37" ht="14.25" customHeight="1" x14ac:dyDescent="0.25">
      <c r="A61" s="92"/>
      <c r="B61" s="58">
        <v>446</v>
      </c>
      <c r="C61" s="58" t="s">
        <v>66</v>
      </c>
      <c r="D61" s="58">
        <v>305</v>
      </c>
      <c r="E61" s="58" t="s">
        <v>452</v>
      </c>
      <c r="F61" s="58" t="s">
        <v>1536</v>
      </c>
      <c r="G61" s="58" t="s">
        <v>79</v>
      </c>
      <c r="H61" s="58" t="s">
        <v>80</v>
      </c>
      <c r="I61" s="58" t="s">
        <v>554</v>
      </c>
      <c r="J61" s="58" t="s">
        <v>389</v>
      </c>
      <c r="K61" s="93" t="s">
        <v>212</v>
      </c>
      <c r="L61" s="94">
        <v>1772</v>
      </c>
      <c r="M61" s="94">
        <v>2181</v>
      </c>
      <c r="N61" s="94">
        <v>2377</v>
      </c>
      <c r="O61" s="94">
        <v>2453</v>
      </c>
      <c r="P61" s="94">
        <v>4684</v>
      </c>
      <c r="Q61" s="60">
        <f t="shared" si="0"/>
        <v>13467</v>
      </c>
      <c r="R61" s="58">
        <v>0.23</v>
      </c>
      <c r="S61" s="58">
        <v>0.26</v>
      </c>
      <c r="T61" s="58">
        <v>0.26</v>
      </c>
      <c r="U61" s="58">
        <v>0.26</v>
      </c>
      <c r="V61" s="58">
        <v>0.26</v>
      </c>
      <c r="W61" s="60">
        <f t="shared" si="1"/>
        <v>3448.26</v>
      </c>
      <c r="X61" s="95">
        <v>8.5800000000000004E-4</v>
      </c>
      <c r="Y61" s="96">
        <f t="shared" si="4"/>
        <v>11.554686</v>
      </c>
      <c r="Z61" s="96">
        <v>8.91</v>
      </c>
      <c r="AA61" s="97">
        <f t="shared" si="2"/>
        <v>119990.97</v>
      </c>
      <c r="AB61" s="58">
        <v>0.41</v>
      </c>
      <c r="AC61" s="58">
        <f t="shared" si="6"/>
        <v>5521.4699999999993</v>
      </c>
      <c r="AD61" s="98">
        <f t="shared" si="5"/>
        <v>125512.44</v>
      </c>
      <c r="AE61" s="99" t="s">
        <v>1687</v>
      </c>
      <c r="AF61" s="99" t="s">
        <v>1688</v>
      </c>
      <c r="AG61" s="99">
        <v>42055</v>
      </c>
      <c r="AH61" s="58">
        <v>136</v>
      </c>
      <c r="AI61" s="58">
        <v>10915</v>
      </c>
      <c r="AJ61" s="58"/>
      <c r="AK61" s="58"/>
    </row>
    <row r="62" spans="1:37" ht="14.25" customHeight="1" x14ac:dyDescent="0.25">
      <c r="A62" s="92"/>
      <c r="B62" s="58">
        <v>446</v>
      </c>
      <c r="C62" s="58" t="s">
        <v>66</v>
      </c>
      <c r="D62" s="58">
        <v>300</v>
      </c>
      <c r="E62" s="58" t="s">
        <v>449</v>
      </c>
      <c r="F62" s="58" t="s">
        <v>1537</v>
      </c>
      <c r="G62" s="58" t="s">
        <v>66</v>
      </c>
      <c r="H62" s="58" t="s">
        <v>81</v>
      </c>
      <c r="I62" s="58" t="s">
        <v>554</v>
      </c>
      <c r="J62" s="58" t="s">
        <v>389</v>
      </c>
      <c r="K62" s="93" t="s">
        <v>212</v>
      </c>
      <c r="L62" s="100">
        <v>388</v>
      </c>
      <c r="M62" s="100">
        <v>501</v>
      </c>
      <c r="N62" s="100">
        <v>519</v>
      </c>
      <c r="O62" s="100">
        <v>442</v>
      </c>
      <c r="P62" s="100">
        <v>885</v>
      </c>
      <c r="Q62" s="60">
        <f t="shared" si="0"/>
        <v>2735</v>
      </c>
      <c r="R62" s="58">
        <v>0.23</v>
      </c>
      <c r="S62" s="58">
        <v>0.26</v>
      </c>
      <c r="T62" s="58">
        <v>0.26</v>
      </c>
      <c r="U62" s="58">
        <v>0.26</v>
      </c>
      <c r="V62" s="58">
        <v>0.26</v>
      </c>
      <c r="W62" s="60">
        <f t="shared" si="1"/>
        <v>699.46</v>
      </c>
      <c r="X62" s="95">
        <v>8.5800000000000004E-4</v>
      </c>
      <c r="Y62" s="96">
        <f t="shared" si="4"/>
        <v>2.3466300000000002</v>
      </c>
      <c r="Z62" s="96">
        <v>8.91</v>
      </c>
      <c r="AA62" s="97">
        <f t="shared" si="2"/>
        <v>24368.850000000002</v>
      </c>
      <c r="AB62" s="58">
        <v>0.41</v>
      </c>
      <c r="AC62" s="58">
        <f t="shared" si="6"/>
        <v>1121.3499999999999</v>
      </c>
      <c r="AD62" s="98">
        <f t="shared" si="5"/>
        <v>25490.2</v>
      </c>
      <c r="AE62" s="99" t="s">
        <v>1687</v>
      </c>
      <c r="AF62" s="99" t="s">
        <v>1688</v>
      </c>
      <c r="AG62" s="99">
        <v>42055</v>
      </c>
      <c r="AH62" s="58">
        <v>48</v>
      </c>
      <c r="AI62" s="58">
        <v>2213</v>
      </c>
      <c r="AJ62" s="58"/>
      <c r="AK62" s="58"/>
    </row>
    <row r="63" spans="1:37" ht="14.25" customHeight="1" x14ac:dyDescent="0.25">
      <c r="A63" s="92"/>
      <c r="B63" s="58">
        <v>446</v>
      </c>
      <c r="C63" s="58" t="s">
        <v>66</v>
      </c>
      <c r="D63" s="58">
        <v>310</v>
      </c>
      <c r="E63" s="58" t="s">
        <v>453</v>
      </c>
      <c r="F63" s="58" t="s">
        <v>1538</v>
      </c>
      <c r="G63" s="58" t="s">
        <v>82</v>
      </c>
      <c r="H63" s="58" t="s">
        <v>83</v>
      </c>
      <c r="I63" s="58" t="s">
        <v>554</v>
      </c>
      <c r="J63" s="58" t="s">
        <v>389</v>
      </c>
      <c r="K63" s="93" t="s">
        <v>212</v>
      </c>
      <c r="L63" s="100">
        <v>488</v>
      </c>
      <c r="M63" s="100">
        <v>669</v>
      </c>
      <c r="N63" s="100">
        <v>673</v>
      </c>
      <c r="O63" s="100">
        <v>743</v>
      </c>
      <c r="P63" s="94">
        <v>1499</v>
      </c>
      <c r="Q63" s="60">
        <f t="shared" si="0"/>
        <v>4072</v>
      </c>
      <c r="R63" s="58">
        <v>0.23</v>
      </c>
      <c r="S63" s="58">
        <v>0.26</v>
      </c>
      <c r="T63" s="58">
        <v>0.26</v>
      </c>
      <c r="U63" s="58">
        <v>0.26</v>
      </c>
      <c r="V63" s="58">
        <v>0.26</v>
      </c>
      <c r="W63" s="60">
        <f t="shared" si="1"/>
        <v>1044.08</v>
      </c>
      <c r="X63" s="95">
        <v>8.5800000000000004E-4</v>
      </c>
      <c r="Y63" s="96">
        <f t="shared" si="4"/>
        <v>3.493776</v>
      </c>
      <c r="Z63" s="96">
        <v>8.91</v>
      </c>
      <c r="AA63" s="97">
        <f t="shared" si="2"/>
        <v>36281.520000000004</v>
      </c>
      <c r="AB63" s="58">
        <v>0.41</v>
      </c>
      <c r="AC63" s="58">
        <f t="shared" si="6"/>
        <v>1669.52</v>
      </c>
      <c r="AD63" s="98">
        <f t="shared" si="5"/>
        <v>37951.040000000001</v>
      </c>
      <c r="AE63" s="99" t="s">
        <v>1687</v>
      </c>
      <c r="AF63" s="99" t="s">
        <v>1688</v>
      </c>
      <c r="AG63" s="99">
        <v>42055</v>
      </c>
      <c r="AH63" s="58">
        <v>103</v>
      </c>
      <c r="AI63" s="58">
        <v>3304</v>
      </c>
      <c r="AJ63" s="58"/>
      <c r="AK63" s="58"/>
    </row>
    <row r="64" spans="1:37" ht="14.25" customHeight="1" x14ac:dyDescent="0.25">
      <c r="A64" s="92"/>
      <c r="B64" s="58">
        <v>446</v>
      </c>
      <c r="C64" s="58" t="s">
        <v>66</v>
      </c>
      <c r="D64" s="58">
        <v>304</v>
      </c>
      <c r="E64" s="58" t="s">
        <v>454</v>
      </c>
      <c r="F64" s="58" t="s">
        <v>1539</v>
      </c>
      <c r="G64" s="58" t="s">
        <v>85</v>
      </c>
      <c r="H64" s="58" t="s">
        <v>86</v>
      </c>
      <c r="I64" s="58" t="s">
        <v>554</v>
      </c>
      <c r="J64" s="58" t="s">
        <v>389</v>
      </c>
      <c r="K64" s="93" t="s">
        <v>212</v>
      </c>
      <c r="L64" s="100">
        <v>590</v>
      </c>
      <c r="M64" s="100">
        <v>745</v>
      </c>
      <c r="N64" s="100">
        <v>747</v>
      </c>
      <c r="O64" s="100">
        <v>692</v>
      </c>
      <c r="P64" s="94">
        <v>1095</v>
      </c>
      <c r="Q64" s="60">
        <f t="shared" si="0"/>
        <v>3869</v>
      </c>
      <c r="R64" s="58">
        <v>0.23</v>
      </c>
      <c r="S64" s="58">
        <v>0.26</v>
      </c>
      <c r="T64" s="58">
        <v>0.26</v>
      </c>
      <c r="U64" s="58">
        <v>0.26</v>
      </c>
      <c r="V64" s="58">
        <v>0.26</v>
      </c>
      <c r="W64" s="60">
        <f t="shared" si="1"/>
        <v>988.24</v>
      </c>
      <c r="X64" s="95">
        <v>8.5800000000000004E-4</v>
      </c>
      <c r="Y64" s="96">
        <f t="shared" si="4"/>
        <v>3.3196020000000002</v>
      </c>
      <c r="Z64" s="96">
        <v>8.91</v>
      </c>
      <c r="AA64" s="97">
        <f t="shared" si="2"/>
        <v>34472.79</v>
      </c>
      <c r="AB64" s="58">
        <v>0.41</v>
      </c>
      <c r="AC64" s="58">
        <f t="shared" si="6"/>
        <v>1586.29</v>
      </c>
      <c r="AD64" s="98">
        <f t="shared" si="5"/>
        <v>36059.08</v>
      </c>
      <c r="AE64" s="99" t="s">
        <v>1687</v>
      </c>
      <c r="AF64" s="99" t="s">
        <v>1688</v>
      </c>
      <c r="AG64" s="99">
        <v>42055</v>
      </c>
      <c r="AH64" s="58">
        <v>53</v>
      </c>
      <c r="AI64" s="58">
        <v>3121</v>
      </c>
      <c r="AJ64" s="58"/>
      <c r="AK64" s="58"/>
    </row>
    <row r="65" spans="1:37" ht="14.25" customHeight="1" x14ac:dyDescent="0.25">
      <c r="A65" s="92"/>
      <c r="B65" s="58">
        <v>446</v>
      </c>
      <c r="C65" s="58" t="s">
        <v>66</v>
      </c>
      <c r="D65" s="58">
        <v>300</v>
      </c>
      <c r="E65" s="58" t="s">
        <v>449</v>
      </c>
      <c r="F65" s="58" t="s">
        <v>1540</v>
      </c>
      <c r="G65" s="58" t="s">
        <v>87</v>
      </c>
      <c r="H65" s="58" t="s">
        <v>88</v>
      </c>
      <c r="I65" s="58" t="s">
        <v>554</v>
      </c>
      <c r="J65" s="58" t="s">
        <v>389</v>
      </c>
      <c r="K65" s="93" t="s">
        <v>212</v>
      </c>
      <c r="L65" s="100">
        <v>555</v>
      </c>
      <c r="M65" s="100">
        <v>672</v>
      </c>
      <c r="N65" s="100">
        <v>728</v>
      </c>
      <c r="O65" s="100">
        <v>772</v>
      </c>
      <c r="P65" s="94">
        <v>1364</v>
      </c>
      <c r="Q65" s="60">
        <f t="shared" si="0"/>
        <v>4091</v>
      </c>
      <c r="R65" s="58">
        <v>0.23</v>
      </c>
      <c r="S65" s="58">
        <v>0.26</v>
      </c>
      <c r="T65" s="58">
        <v>0.26</v>
      </c>
      <c r="U65" s="58">
        <v>0.26</v>
      </c>
      <c r="V65" s="58">
        <v>0.26</v>
      </c>
      <c r="W65" s="60">
        <f t="shared" si="1"/>
        <v>1047.01</v>
      </c>
      <c r="X65" s="95">
        <v>8.5800000000000004E-4</v>
      </c>
      <c r="Y65" s="96">
        <f t="shared" si="4"/>
        <v>3.510078</v>
      </c>
      <c r="Z65" s="96">
        <v>8.91</v>
      </c>
      <c r="AA65" s="97">
        <f t="shared" si="2"/>
        <v>36450.81</v>
      </c>
      <c r="AB65" s="58">
        <v>0.41</v>
      </c>
      <c r="AC65" s="58">
        <f t="shared" si="6"/>
        <v>1677.31</v>
      </c>
      <c r="AD65" s="98">
        <f t="shared" si="5"/>
        <v>38128.119999999995</v>
      </c>
      <c r="AE65" s="99" t="s">
        <v>1687</v>
      </c>
      <c r="AF65" s="99" t="s">
        <v>1688</v>
      </c>
      <c r="AG65" s="99">
        <v>42055</v>
      </c>
      <c r="AH65" s="58">
        <v>86</v>
      </c>
      <c r="AI65" s="58">
        <v>3313</v>
      </c>
      <c r="AJ65" s="58"/>
      <c r="AK65" s="58"/>
    </row>
    <row r="66" spans="1:37" ht="14.25" customHeight="1" x14ac:dyDescent="0.25">
      <c r="A66" s="92"/>
      <c r="B66" s="58">
        <v>446</v>
      </c>
      <c r="C66" s="58" t="s">
        <v>66</v>
      </c>
      <c r="D66" s="58">
        <v>309</v>
      </c>
      <c r="E66" s="58" t="s">
        <v>455</v>
      </c>
      <c r="F66" s="58" t="s">
        <v>1541</v>
      </c>
      <c r="G66" s="58" t="s">
        <v>89</v>
      </c>
      <c r="H66" s="58" t="s">
        <v>90</v>
      </c>
      <c r="I66" s="58" t="s">
        <v>554</v>
      </c>
      <c r="J66" s="58" t="s">
        <v>389</v>
      </c>
      <c r="K66" s="93" t="s">
        <v>212</v>
      </c>
      <c r="L66" s="100">
        <v>854</v>
      </c>
      <c r="M66" s="94">
        <v>1035</v>
      </c>
      <c r="N66" s="94">
        <v>1190</v>
      </c>
      <c r="O66" s="94">
        <v>1205</v>
      </c>
      <c r="P66" s="94">
        <v>1929</v>
      </c>
      <c r="Q66" s="60">
        <f t="shared" si="0"/>
        <v>6213</v>
      </c>
      <c r="R66" s="58">
        <v>0.23</v>
      </c>
      <c r="S66" s="58">
        <v>0.26</v>
      </c>
      <c r="T66" s="58">
        <v>0.26</v>
      </c>
      <c r="U66" s="58">
        <v>0.26</v>
      </c>
      <c r="V66" s="58">
        <v>0.26</v>
      </c>
      <c r="W66" s="60">
        <f t="shared" si="1"/>
        <v>1589.76</v>
      </c>
      <c r="X66" s="95">
        <v>8.5800000000000004E-4</v>
      </c>
      <c r="Y66" s="96">
        <f t="shared" si="4"/>
        <v>5.3307540000000007</v>
      </c>
      <c r="Z66" s="96">
        <v>8.91</v>
      </c>
      <c r="AA66" s="97">
        <f t="shared" si="2"/>
        <v>55357.83</v>
      </c>
      <c r="AB66" s="58">
        <v>0.41</v>
      </c>
      <c r="AC66" s="58">
        <f t="shared" si="6"/>
        <v>2547.33</v>
      </c>
      <c r="AD66" s="98">
        <f t="shared" si="5"/>
        <v>57905.16</v>
      </c>
      <c r="AE66" s="99" t="s">
        <v>1687</v>
      </c>
      <c r="AF66" s="99" t="s">
        <v>1688</v>
      </c>
      <c r="AG66" s="99">
        <v>42055</v>
      </c>
      <c r="AH66" s="58">
        <v>119</v>
      </c>
      <c r="AI66" s="58">
        <v>5023</v>
      </c>
      <c r="AJ66" s="58"/>
      <c r="AK66" s="58"/>
    </row>
    <row r="67" spans="1:37" ht="14.25" customHeight="1" x14ac:dyDescent="0.25">
      <c r="A67" s="92"/>
      <c r="B67" s="58">
        <v>446</v>
      </c>
      <c r="C67" s="58" t="s">
        <v>66</v>
      </c>
      <c r="D67" s="58">
        <v>300</v>
      </c>
      <c r="E67" s="58" t="s">
        <v>449</v>
      </c>
      <c r="F67" s="58" t="s">
        <v>1542</v>
      </c>
      <c r="G67" s="58" t="s">
        <v>92</v>
      </c>
      <c r="H67" s="58" t="s">
        <v>92</v>
      </c>
      <c r="I67" s="58" t="s">
        <v>554</v>
      </c>
      <c r="J67" s="58" t="s">
        <v>389</v>
      </c>
      <c r="K67" s="93" t="s">
        <v>212</v>
      </c>
      <c r="L67" s="100">
        <v>342</v>
      </c>
      <c r="M67" s="100">
        <v>454</v>
      </c>
      <c r="N67" s="100">
        <v>448</v>
      </c>
      <c r="O67" s="100">
        <v>415</v>
      </c>
      <c r="P67" s="100">
        <v>660</v>
      </c>
      <c r="Q67" s="60">
        <f t="shared" si="0"/>
        <v>2319</v>
      </c>
      <c r="R67" s="58">
        <v>0.23</v>
      </c>
      <c r="S67" s="58">
        <v>0.26</v>
      </c>
      <c r="T67" s="58">
        <v>0.26</v>
      </c>
      <c r="U67" s="58">
        <v>0.26</v>
      </c>
      <c r="V67" s="58">
        <v>0.26</v>
      </c>
      <c r="W67" s="60">
        <f t="shared" si="1"/>
        <v>592.68000000000006</v>
      </c>
      <c r="X67" s="95">
        <v>8.5800000000000004E-4</v>
      </c>
      <c r="Y67" s="96">
        <f t="shared" si="4"/>
        <v>1.9897020000000001</v>
      </c>
      <c r="Z67" s="96">
        <v>8.91</v>
      </c>
      <c r="AA67" s="97">
        <f t="shared" si="2"/>
        <v>20662.29</v>
      </c>
      <c r="AB67" s="58">
        <v>0.41</v>
      </c>
      <c r="AC67" s="58">
        <f t="shared" si="6"/>
        <v>950.79</v>
      </c>
      <c r="AD67" s="98">
        <f t="shared" si="5"/>
        <v>21613.08</v>
      </c>
      <c r="AE67" s="99" t="s">
        <v>1687</v>
      </c>
      <c r="AF67" s="99" t="s">
        <v>1688</v>
      </c>
      <c r="AG67" s="99">
        <v>42055</v>
      </c>
      <c r="AH67" s="58">
        <v>33</v>
      </c>
      <c r="AI67" s="58">
        <v>1870</v>
      </c>
      <c r="AJ67" s="58"/>
      <c r="AK67" s="58"/>
    </row>
    <row r="68" spans="1:37" ht="14.25" customHeight="1" x14ac:dyDescent="0.25">
      <c r="A68" s="92"/>
      <c r="B68" s="58">
        <v>446</v>
      </c>
      <c r="C68" s="58" t="s">
        <v>66</v>
      </c>
      <c r="D68" s="58">
        <v>303</v>
      </c>
      <c r="E68" s="58" t="s">
        <v>448</v>
      </c>
      <c r="F68" s="58" t="s">
        <v>1543</v>
      </c>
      <c r="G68" s="58" t="s">
        <v>93</v>
      </c>
      <c r="H68" s="58" t="s">
        <v>94</v>
      </c>
      <c r="I68" s="58" t="s">
        <v>554</v>
      </c>
      <c r="J68" s="58" t="s">
        <v>389</v>
      </c>
      <c r="K68" s="93" t="s">
        <v>212</v>
      </c>
      <c r="L68" s="94">
        <v>1132</v>
      </c>
      <c r="M68" s="94">
        <v>1425</v>
      </c>
      <c r="N68" s="94">
        <v>1476</v>
      </c>
      <c r="O68" s="94">
        <v>1429</v>
      </c>
      <c r="P68" s="94">
        <v>2619</v>
      </c>
      <c r="Q68" s="60">
        <f t="shared" si="0"/>
        <v>8081</v>
      </c>
      <c r="R68" s="58">
        <v>0.23</v>
      </c>
      <c r="S68" s="58">
        <v>0.26</v>
      </c>
      <c r="T68" s="58">
        <v>0.26</v>
      </c>
      <c r="U68" s="58">
        <v>0.26</v>
      </c>
      <c r="V68" s="58">
        <v>0.26</v>
      </c>
      <c r="W68" s="60">
        <f t="shared" si="1"/>
        <v>2067.1000000000004</v>
      </c>
      <c r="X68" s="95">
        <v>8.5800000000000004E-4</v>
      </c>
      <c r="Y68" s="96">
        <f t="shared" si="4"/>
        <v>6.9334980000000002</v>
      </c>
      <c r="Z68" s="96">
        <v>8.91</v>
      </c>
      <c r="AA68" s="97">
        <f t="shared" si="2"/>
        <v>72001.710000000006</v>
      </c>
      <c r="AB68" s="58">
        <v>0.41</v>
      </c>
      <c r="AC68" s="58">
        <f t="shared" si="6"/>
        <v>3313.2099999999996</v>
      </c>
      <c r="AD68" s="98">
        <f t="shared" si="5"/>
        <v>75314.920000000013</v>
      </c>
      <c r="AE68" s="99" t="s">
        <v>1687</v>
      </c>
      <c r="AF68" s="99" t="s">
        <v>1688</v>
      </c>
      <c r="AG68" s="99">
        <v>42055</v>
      </c>
      <c r="AH68" s="58">
        <v>108</v>
      </c>
      <c r="AI68" s="58">
        <v>6538</v>
      </c>
      <c r="AJ68" s="58"/>
      <c r="AK68" s="58"/>
    </row>
    <row r="69" spans="1:37" ht="14.25" customHeight="1" x14ac:dyDescent="0.25">
      <c r="A69" s="92"/>
      <c r="B69" s="58">
        <v>446</v>
      </c>
      <c r="C69" s="58" t="s">
        <v>66</v>
      </c>
      <c r="D69" s="58">
        <v>300</v>
      </c>
      <c r="E69" s="58" t="s">
        <v>449</v>
      </c>
      <c r="F69" s="58" t="s">
        <v>1544</v>
      </c>
      <c r="G69" s="58" t="s">
        <v>95</v>
      </c>
      <c r="H69" s="58" t="s">
        <v>267</v>
      </c>
      <c r="I69" s="58" t="s">
        <v>554</v>
      </c>
      <c r="J69" s="58" t="s">
        <v>389</v>
      </c>
      <c r="K69" s="93" t="s">
        <v>212</v>
      </c>
      <c r="L69" s="100">
        <v>279</v>
      </c>
      <c r="M69" s="100">
        <v>392</v>
      </c>
      <c r="N69" s="100">
        <v>400</v>
      </c>
      <c r="O69" s="100">
        <v>388</v>
      </c>
      <c r="P69" s="100">
        <v>683</v>
      </c>
      <c r="Q69" s="60">
        <f t="shared" si="0"/>
        <v>2142</v>
      </c>
      <c r="R69" s="58">
        <v>0.23</v>
      </c>
      <c r="S69" s="58">
        <v>0.26</v>
      </c>
      <c r="T69" s="58">
        <v>0.26</v>
      </c>
      <c r="U69" s="58">
        <v>0.26</v>
      </c>
      <c r="V69" s="58">
        <v>0.26</v>
      </c>
      <c r="W69" s="60">
        <f t="shared" si="1"/>
        <v>548.55000000000007</v>
      </c>
      <c r="X69" s="95">
        <v>8.5800000000000004E-4</v>
      </c>
      <c r="Y69" s="96">
        <f t="shared" si="4"/>
        <v>1.837836</v>
      </c>
      <c r="Z69" s="96">
        <v>8.91</v>
      </c>
      <c r="AA69" s="97">
        <f t="shared" si="2"/>
        <v>19085.22</v>
      </c>
      <c r="AB69" s="58">
        <v>0.41</v>
      </c>
      <c r="AC69" s="58">
        <f t="shared" si="6"/>
        <v>878.21999999999991</v>
      </c>
      <c r="AD69" s="98">
        <f t="shared" si="5"/>
        <v>19963.440000000002</v>
      </c>
      <c r="AE69" s="99" t="s">
        <v>1687</v>
      </c>
      <c r="AF69" s="99" t="s">
        <v>1688</v>
      </c>
      <c r="AG69" s="99">
        <v>42055</v>
      </c>
      <c r="AH69" s="58">
        <v>40</v>
      </c>
      <c r="AI69" s="58">
        <v>1731</v>
      </c>
      <c r="AJ69" s="58"/>
      <c r="AK69" s="58"/>
    </row>
    <row r="70" spans="1:37" ht="14.25" customHeight="1" x14ac:dyDescent="0.25">
      <c r="A70" s="92"/>
      <c r="B70" s="58">
        <v>447</v>
      </c>
      <c r="C70" s="58" t="s">
        <v>97</v>
      </c>
      <c r="D70" s="58" t="s">
        <v>456</v>
      </c>
      <c r="E70" s="58" t="s">
        <v>457</v>
      </c>
      <c r="F70" s="58" t="s">
        <v>1545</v>
      </c>
      <c r="G70" s="58" t="s">
        <v>98</v>
      </c>
      <c r="H70" s="58" t="s">
        <v>99</v>
      </c>
      <c r="I70" s="58" t="s">
        <v>555</v>
      </c>
      <c r="J70" s="58" t="s">
        <v>389</v>
      </c>
      <c r="K70" s="93" t="s">
        <v>212</v>
      </c>
      <c r="L70" s="100">
        <v>541</v>
      </c>
      <c r="M70" s="100">
        <v>651</v>
      </c>
      <c r="N70" s="100">
        <v>860</v>
      </c>
      <c r="O70" s="100">
        <v>896</v>
      </c>
      <c r="P70" s="94">
        <v>1695</v>
      </c>
      <c r="Q70" s="60">
        <f t="shared" si="0"/>
        <v>4643</v>
      </c>
      <c r="R70" s="58">
        <v>0.23</v>
      </c>
      <c r="S70" s="58">
        <v>0.26</v>
      </c>
      <c r="T70" s="58">
        <v>0.26</v>
      </c>
      <c r="U70" s="58">
        <v>0.26</v>
      </c>
      <c r="V70" s="58">
        <v>0.26</v>
      </c>
      <c r="W70" s="60">
        <f t="shared" si="1"/>
        <v>1190.95</v>
      </c>
      <c r="X70" s="95">
        <v>8.5800000000000004E-4</v>
      </c>
      <c r="Y70" s="96">
        <f t="shared" si="4"/>
        <v>3.9836940000000003</v>
      </c>
      <c r="Z70" s="96">
        <v>8.91</v>
      </c>
      <c r="AA70" s="97">
        <f t="shared" si="2"/>
        <v>41369.129999999997</v>
      </c>
      <c r="AB70" s="58">
        <v>0.41</v>
      </c>
      <c r="AC70" s="58">
        <f t="shared" si="6"/>
        <v>1903.6299999999999</v>
      </c>
      <c r="AD70" s="98">
        <f t="shared" si="5"/>
        <v>43272.759999999995</v>
      </c>
      <c r="AE70" s="99" t="s">
        <v>1687</v>
      </c>
      <c r="AF70" s="99" t="s">
        <v>1688</v>
      </c>
      <c r="AG70" s="99">
        <v>42055</v>
      </c>
      <c r="AH70" s="58">
        <v>62</v>
      </c>
      <c r="AI70" s="58">
        <v>3767</v>
      </c>
      <c r="AJ70" s="58"/>
      <c r="AK70" s="58"/>
    </row>
    <row r="71" spans="1:37" ht="14.25" customHeight="1" x14ac:dyDescent="0.25">
      <c r="A71" s="92"/>
      <c r="B71" s="58">
        <v>447</v>
      </c>
      <c r="C71" s="58" t="s">
        <v>97</v>
      </c>
      <c r="D71" s="58">
        <v>307</v>
      </c>
      <c r="E71" s="58" t="s">
        <v>1668</v>
      </c>
      <c r="F71" s="58" t="s">
        <v>1546</v>
      </c>
      <c r="G71" s="58" t="s">
        <v>1667</v>
      </c>
      <c r="H71" s="58" t="s">
        <v>1669</v>
      </c>
      <c r="I71" s="58" t="s">
        <v>555</v>
      </c>
      <c r="J71" s="58" t="s">
        <v>389</v>
      </c>
      <c r="K71" s="93" t="s">
        <v>212</v>
      </c>
      <c r="L71" s="94">
        <v>1212</v>
      </c>
      <c r="M71" s="94">
        <v>1762</v>
      </c>
      <c r="N71" s="94">
        <v>1715</v>
      </c>
      <c r="O71" s="94">
        <v>1701</v>
      </c>
      <c r="P71" s="94">
        <v>4373</v>
      </c>
      <c r="Q71" s="60">
        <f t="shared" si="0"/>
        <v>10763</v>
      </c>
      <c r="R71" s="58"/>
      <c r="S71" s="58"/>
      <c r="T71" s="58"/>
      <c r="U71" s="58"/>
      <c r="V71" s="58"/>
      <c r="W71" s="60"/>
      <c r="X71" s="95"/>
      <c r="Y71" s="96">
        <f t="shared" si="4"/>
        <v>0</v>
      </c>
      <c r="Z71" s="96"/>
      <c r="AA71" s="97"/>
      <c r="AB71" s="58"/>
      <c r="AC71" s="58"/>
      <c r="AD71" s="98">
        <f t="shared" si="5"/>
        <v>0</v>
      </c>
      <c r="AE71" s="99"/>
      <c r="AF71" s="99"/>
      <c r="AG71" s="99"/>
      <c r="AH71" s="60">
        <v>150</v>
      </c>
      <c r="AI71" s="58">
        <v>7756</v>
      </c>
      <c r="AJ71" s="58"/>
      <c r="AK71" s="58"/>
    </row>
    <row r="72" spans="1:37" ht="14.25" customHeight="1" x14ac:dyDescent="0.25">
      <c r="A72" s="92"/>
      <c r="B72" s="58">
        <v>447</v>
      </c>
      <c r="C72" s="58" t="s">
        <v>97</v>
      </c>
      <c r="D72" s="58" t="s">
        <v>459</v>
      </c>
      <c r="E72" s="58" t="s">
        <v>460</v>
      </c>
      <c r="F72" s="58" t="s">
        <v>1547</v>
      </c>
      <c r="G72" s="58" t="s">
        <v>102</v>
      </c>
      <c r="H72" s="58" t="s">
        <v>103</v>
      </c>
      <c r="I72" s="58" t="s">
        <v>555</v>
      </c>
      <c r="J72" s="58" t="s">
        <v>389</v>
      </c>
      <c r="K72" s="93" t="s">
        <v>212</v>
      </c>
      <c r="L72" s="100">
        <v>739</v>
      </c>
      <c r="M72" s="100">
        <v>843</v>
      </c>
      <c r="N72" s="94">
        <v>1087</v>
      </c>
      <c r="O72" s="94">
        <v>1063</v>
      </c>
      <c r="P72" s="94">
        <v>1830</v>
      </c>
      <c r="Q72" s="60">
        <f t="shared" si="0"/>
        <v>5562</v>
      </c>
      <c r="R72" s="58">
        <v>0.23</v>
      </c>
      <c r="S72" s="58">
        <v>0.26</v>
      </c>
      <c r="T72" s="58">
        <v>0.26</v>
      </c>
      <c r="U72" s="58">
        <v>0.26</v>
      </c>
      <c r="V72" s="58">
        <v>0.26</v>
      </c>
      <c r="W72" s="60">
        <f t="shared" si="1"/>
        <v>1423.95</v>
      </c>
      <c r="X72" s="95">
        <v>8.5800000000000004E-4</v>
      </c>
      <c r="Y72" s="96">
        <f t="shared" si="4"/>
        <v>4.7721960000000001</v>
      </c>
      <c r="Z72" s="96">
        <v>8.91</v>
      </c>
      <c r="AA72" s="97">
        <f t="shared" si="2"/>
        <v>49557.42</v>
      </c>
      <c r="AB72" s="58">
        <v>0.41</v>
      </c>
      <c r="AC72" s="58">
        <f t="shared" si="6"/>
        <v>2280.42</v>
      </c>
      <c r="AD72" s="98">
        <f t="shared" si="5"/>
        <v>51837.84</v>
      </c>
      <c r="AE72" s="99" t="s">
        <v>1687</v>
      </c>
      <c r="AF72" s="99" t="s">
        <v>1688</v>
      </c>
      <c r="AG72" s="99">
        <v>42055</v>
      </c>
      <c r="AH72" s="58">
        <v>119</v>
      </c>
      <c r="AI72" s="58">
        <v>4504</v>
      </c>
      <c r="AJ72" s="58"/>
      <c r="AK72" s="58"/>
    </row>
    <row r="73" spans="1:37" ht="14.25" customHeight="1" x14ac:dyDescent="0.25">
      <c r="A73" s="92"/>
      <c r="B73" s="58">
        <v>447</v>
      </c>
      <c r="C73" s="58" t="s">
        <v>97</v>
      </c>
      <c r="D73" s="58">
        <v>300</v>
      </c>
      <c r="E73" s="58" t="s">
        <v>461</v>
      </c>
      <c r="F73" s="58" t="s">
        <v>1548</v>
      </c>
      <c r="G73" s="58" t="s">
        <v>97</v>
      </c>
      <c r="H73" s="58" t="s">
        <v>104</v>
      </c>
      <c r="I73" s="58" t="s">
        <v>555</v>
      </c>
      <c r="J73" s="58" t="s">
        <v>389</v>
      </c>
      <c r="K73" s="93" t="s">
        <v>212</v>
      </c>
      <c r="L73" s="94">
        <v>1659</v>
      </c>
      <c r="M73" s="94">
        <v>2100</v>
      </c>
      <c r="N73" s="94">
        <v>2090</v>
      </c>
      <c r="O73" s="94">
        <v>2197</v>
      </c>
      <c r="P73" s="94">
        <v>4431</v>
      </c>
      <c r="Q73" s="60">
        <f t="shared" si="0"/>
        <v>12477</v>
      </c>
      <c r="R73" s="58">
        <v>0.23</v>
      </c>
      <c r="S73" s="58">
        <v>0.26</v>
      </c>
      <c r="T73" s="58">
        <v>0.26</v>
      </c>
      <c r="U73" s="58">
        <v>0.26</v>
      </c>
      <c r="V73" s="58">
        <v>0.26</v>
      </c>
      <c r="W73" s="60">
        <f t="shared" ref="W73:W136" si="7">(L73*R73)+(M73*S73)+(N73*T73)+(O73*U73)+(P73*V73)</f>
        <v>3194.25</v>
      </c>
      <c r="X73" s="95">
        <v>8.5800000000000004E-4</v>
      </c>
      <c r="Y73" s="96">
        <f t="shared" si="4"/>
        <v>10.705266</v>
      </c>
      <c r="Z73" s="96">
        <v>8.91</v>
      </c>
      <c r="AA73" s="97">
        <f t="shared" si="2"/>
        <v>111170.07</v>
      </c>
      <c r="AB73" s="58">
        <v>0.41</v>
      </c>
      <c r="AC73" s="58">
        <f t="shared" si="6"/>
        <v>5115.57</v>
      </c>
      <c r="AD73" s="98">
        <f t="shared" si="5"/>
        <v>116285.64000000001</v>
      </c>
      <c r="AE73" s="99" t="s">
        <v>1687</v>
      </c>
      <c r="AF73" s="99" t="s">
        <v>1688</v>
      </c>
      <c r="AG73" s="99">
        <v>42055</v>
      </c>
      <c r="AH73" s="58">
        <v>236</v>
      </c>
      <c r="AI73" s="58">
        <v>10117</v>
      </c>
      <c r="AJ73" s="58"/>
      <c r="AK73" s="58"/>
    </row>
    <row r="74" spans="1:37" ht="14.25" customHeight="1" x14ac:dyDescent="0.25">
      <c r="A74" s="92"/>
      <c r="B74" s="58">
        <v>447</v>
      </c>
      <c r="C74" s="58" t="s">
        <v>97</v>
      </c>
      <c r="D74" s="58" t="s">
        <v>462</v>
      </c>
      <c r="E74" s="58" t="s">
        <v>463</v>
      </c>
      <c r="F74" s="58" t="s">
        <v>1549</v>
      </c>
      <c r="G74" s="58" t="s">
        <v>105</v>
      </c>
      <c r="H74" s="58" t="s">
        <v>106</v>
      </c>
      <c r="I74" s="58" t="s">
        <v>555</v>
      </c>
      <c r="J74" s="58" t="s">
        <v>389</v>
      </c>
      <c r="K74" s="93" t="s">
        <v>212</v>
      </c>
      <c r="L74" s="100">
        <v>90</v>
      </c>
      <c r="M74" s="100">
        <v>112</v>
      </c>
      <c r="N74" s="100">
        <v>123</v>
      </c>
      <c r="O74" s="100">
        <v>130</v>
      </c>
      <c r="P74" s="100">
        <v>215</v>
      </c>
      <c r="Q74" s="60">
        <f t="shared" ref="Q74:Q137" si="8">L74+M74+N74+O74+P74</f>
        <v>670</v>
      </c>
      <c r="R74" s="58">
        <v>0.23</v>
      </c>
      <c r="S74" s="58">
        <v>0.26</v>
      </c>
      <c r="T74" s="58">
        <v>0.26</v>
      </c>
      <c r="U74" s="58">
        <v>0.26</v>
      </c>
      <c r="V74" s="58">
        <v>0.26</v>
      </c>
      <c r="W74" s="60">
        <f t="shared" si="7"/>
        <v>171.5</v>
      </c>
      <c r="X74" s="95">
        <v>8.5800000000000004E-4</v>
      </c>
      <c r="Y74" s="96">
        <f t="shared" ref="Y74:Y137" si="9">+X74*Q74</f>
        <v>0.57486000000000004</v>
      </c>
      <c r="Z74" s="96">
        <v>8.91</v>
      </c>
      <c r="AA74" s="97">
        <f t="shared" ref="AA74:AA137" si="10">$AA$7*Q74</f>
        <v>5969.7</v>
      </c>
      <c r="AB74" s="58">
        <v>0.41</v>
      </c>
      <c r="AC74" s="58">
        <f t="shared" si="6"/>
        <v>274.7</v>
      </c>
      <c r="AD74" s="98">
        <f t="shared" ref="AD74:AD137" si="11">+AA74+AC74</f>
        <v>6244.4</v>
      </c>
      <c r="AE74" s="99" t="s">
        <v>1687</v>
      </c>
      <c r="AF74" s="99" t="s">
        <v>1688</v>
      </c>
      <c r="AG74" s="99">
        <v>42055</v>
      </c>
      <c r="AH74" s="58">
        <v>15</v>
      </c>
      <c r="AI74" s="58">
        <v>542</v>
      </c>
      <c r="AJ74" s="58"/>
      <c r="AK74" s="58"/>
    </row>
    <row r="75" spans="1:37" ht="14.25" customHeight="1" x14ac:dyDescent="0.25">
      <c r="A75" s="92"/>
      <c r="B75" s="58">
        <v>447</v>
      </c>
      <c r="C75" s="58" t="s">
        <v>97</v>
      </c>
      <c r="D75" s="58">
        <v>2</v>
      </c>
      <c r="E75" s="58" t="s">
        <v>465</v>
      </c>
      <c r="F75" s="58" t="s">
        <v>1551</v>
      </c>
      <c r="G75" s="92" t="s">
        <v>1643</v>
      </c>
      <c r="H75" s="58" t="s">
        <v>1643</v>
      </c>
      <c r="I75" s="58" t="s">
        <v>555</v>
      </c>
      <c r="J75" s="58" t="s">
        <v>389</v>
      </c>
      <c r="K75" s="93" t="s">
        <v>212</v>
      </c>
      <c r="L75" s="100">
        <v>309</v>
      </c>
      <c r="M75" s="100">
        <v>406</v>
      </c>
      <c r="N75" s="100">
        <v>390</v>
      </c>
      <c r="O75" s="100">
        <v>451</v>
      </c>
      <c r="P75" s="100">
        <v>856</v>
      </c>
      <c r="Q75" s="60">
        <f t="shared" si="8"/>
        <v>2412</v>
      </c>
      <c r="R75" s="58">
        <v>0.23</v>
      </c>
      <c r="S75" s="58">
        <v>0.26</v>
      </c>
      <c r="T75" s="58">
        <v>0.26</v>
      </c>
      <c r="U75" s="58">
        <v>0.26</v>
      </c>
      <c r="V75" s="58">
        <v>0.26</v>
      </c>
      <c r="W75" s="60">
        <f t="shared" si="7"/>
        <v>617.84999999999991</v>
      </c>
      <c r="X75" s="95">
        <v>8.5800000000000004E-4</v>
      </c>
      <c r="Y75" s="96">
        <f t="shared" si="9"/>
        <v>2.069496</v>
      </c>
      <c r="Z75" s="96">
        <v>8.91</v>
      </c>
      <c r="AA75" s="97">
        <f t="shared" si="10"/>
        <v>21490.920000000002</v>
      </c>
      <c r="AB75" s="58">
        <v>0.41</v>
      </c>
      <c r="AC75" s="58">
        <f t="shared" si="6"/>
        <v>988.92</v>
      </c>
      <c r="AD75" s="98">
        <f t="shared" si="11"/>
        <v>22479.84</v>
      </c>
      <c r="AE75" s="99" t="s">
        <v>1687</v>
      </c>
      <c r="AF75" s="99" t="s">
        <v>1688</v>
      </c>
      <c r="AG75" s="99">
        <v>42055</v>
      </c>
      <c r="AH75" s="58">
        <v>55</v>
      </c>
      <c r="AI75" s="58">
        <v>1955</v>
      </c>
      <c r="AJ75" s="58"/>
      <c r="AK75" s="58"/>
    </row>
    <row r="76" spans="1:37" ht="14.25" customHeight="1" x14ac:dyDescent="0.25">
      <c r="A76" s="92"/>
      <c r="B76" s="58">
        <v>447</v>
      </c>
      <c r="C76" s="58" t="s">
        <v>97</v>
      </c>
      <c r="D76" s="58" t="s">
        <v>464</v>
      </c>
      <c r="E76" s="58" t="s">
        <v>465</v>
      </c>
      <c r="F76" s="58" t="s">
        <v>1550</v>
      </c>
      <c r="G76" s="58" t="s">
        <v>108</v>
      </c>
      <c r="H76" s="58" t="s">
        <v>109</v>
      </c>
      <c r="I76" s="58" t="s">
        <v>555</v>
      </c>
      <c r="J76" s="58" t="s">
        <v>389</v>
      </c>
      <c r="K76" s="93" t="s">
        <v>212</v>
      </c>
      <c r="L76" s="100">
        <v>322</v>
      </c>
      <c r="M76" s="100">
        <v>392</v>
      </c>
      <c r="N76" s="100">
        <v>458</v>
      </c>
      <c r="O76" s="100">
        <v>426</v>
      </c>
      <c r="P76" s="100">
        <v>810</v>
      </c>
      <c r="Q76" s="60">
        <f t="shared" si="8"/>
        <v>2408</v>
      </c>
      <c r="R76" s="58">
        <v>0.23</v>
      </c>
      <c r="S76" s="58">
        <v>0.26</v>
      </c>
      <c r="T76" s="58">
        <v>0.26</v>
      </c>
      <c r="U76" s="58">
        <v>0.26</v>
      </c>
      <c r="V76" s="58">
        <v>0.26</v>
      </c>
      <c r="W76" s="60">
        <f t="shared" si="7"/>
        <v>616.41999999999996</v>
      </c>
      <c r="X76" s="95">
        <v>8.5800000000000004E-4</v>
      </c>
      <c r="Y76" s="96">
        <f t="shared" si="9"/>
        <v>2.0660639999999999</v>
      </c>
      <c r="Z76" s="96">
        <v>8.91</v>
      </c>
      <c r="AA76" s="97">
        <f t="shared" si="10"/>
        <v>21455.279999999999</v>
      </c>
      <c r="AB76" s="58">
        <v>0.41</v>
      </c>
      <c r="AC76" s="58">
        <f t="shared" ref="AC76:AC139" si="12">+Q76*AB76</f>
        <v>987.28</v>
      </c>
      <c r="AD76" s="98">
        <f t="shared" si="11"/>
        <v>22442.559999999998</v>
      </c>
      <c r="AE76" s="99" t="s">
        <v>1687</v>
      </c>
      <c r="AF76" s="99" t="s">
        <v>1688</v>
      </c>
      <c r="AG76" s="99">
        <v>42055</v>
      </c>
      <c r="AH76" s="58">
        <v>62</v>
      </c>
      <c r="AI76" s="58">
        <v>1950</v>
      </c>
      <c r="AJ76" s="58"/>
      <c r="AK76" s="58"/>
    </row>
    <row r="77" spans="1:37" ht="14.25" customHeight="1" x14ac:dyDescent="0.25">
      <c r="A77" s="92"/>
      <c r="B77" s="58">
        <v>448</v>
      </c>
      <c r="C77" s="58" t="s">
        <v>110</v>
      </c>
      <c r="D77" s="58">
        <v>308</v>
      </c>
      <c r="E77" s="58" t="s">
        <v>529</v>
      </c>
      <c r="F77" s="58" t="s">
        <v>1612</v>
      </c>
      <c r="G77" s="58" t="s">
        <v>269</v>
      </c>
      <c r="H77" s="58" t="s">
        <v>270</v>
      </c>
      <c r="I77" s="58" t="s">
        <v>556</v>
      </c>
      <c r="J77" s="58" t="s">
        <v>389</v>
      </c>
      <c r="K77" s="93" t="s">
        <v>212</v>
      </c>
      <c r="L77" s="100">
        <v>528</v>
      </c>
      <c r="M77" s="100">
        <v>773</v>
      </c>
      <c r="N77" s="100">
        <v>738</v>
      </c>
      <c r="O77" s="100">
        <v>772</v>
      </c>
      <c r="P77" s="94">
        <v>1353</v>
      </c>
      <c r="Q77" s="60">
        <f t="shared" si="8"/>
        <v>4164</v>
      </c>
      <c r="R77" s="58">
        <v>0.23</v>
      </c>
      <c r="S77" s="58">
        <v>0.26</v>
      </c>
      <c r="T77" s="58">
        <v>0.26</v>
      </c>
      <c r="U77" s="58">
        <v>0.26</v>
      </c>
      <c r="V77" s="58">
        <v>0.26</v>
      </c>
      <c r="W77" s="60">
        <f t="shared" si="7"/>
        <v>1066.8</v>
      </c>
      <c r="X77" s="95">
        <v>8.5800000000000004E-4</v>
      </c>
      <c r="Y77" s="96">
        <f t="shared" si="9"/>
        <v>3.5727120000000001</v>
      </c>
      <c r="Z77" s="96">
        <v>8.91</v>
      </c>
      <c r="AA77" s="97">
        <f t="shared" si="10"/>
        <v>37101.24</v>
      </c>
      <c r="AB77" s="58">
        <v>0.41</v>
      </c>
      <c r="AC77" s="58">
        <f t="shared" si="12"/>
        <v>1707.24</v>
      </c>
      <c r="AD77" s="98">
        <f t="shared" si="11"/>
        <v>38808.479999999996</v>
      </c>
      <c r="AE77" s="99" t="s">
        <v>1687</v>
      </c>
      <c r="AF77" s="99" t="s">
        <v>1688</v>
      </c>
      <c r="AG77" s="99">
        <v>42055</v>
      </c>
      <c r="AH77" s="58">
        <v>100</v>
      </c>
      <c r="AI77" s="58">
        <v>3367</v>
      </c>
      <c r="AJ77" s="58"/>
      <c r="AK77" s="58"/>
    </row>
    <row r="78" spans="1:37" ht="14.25" customHeight="1" x14ac:dyDescent="0.25">
      <c r="A78" s="92"/>
      <c r="B78" s="58">
        <v>448</v>
      </c>
      <c r="C78" s="58" t="s">
        <v>110</v>
      </c>
      <c r="D78" s="58">
        <v>303</v>
      </c>
      <c r="E78" s="58" t="s">
        <v>530</v>
      </c>
      <c r="F78" s="58" t="s">
        <v>1613</v>
      </c>
      <c r="G78" s="58" t="s">
        <v>271</v>
      </c>
      <c r="H78" s="58" t="s">
        <v>272</v>
      </c>
      <c r="I78" s="58" t="s">
        <v>556</v>
      </c>
      <c r="J78" s="58" t="s">
        <v>389</v>
      </c>
      <c r="K78" s="93" t="s">
        <v>212</v>
      </c>
      <c r="L78" s="100">
        <v>131</v>
      </c>
      <c r="M78" s="100">
        <v>217</v>
      </c>
      <c r="N78" s="100">
        <v>220</v>
      </c>
      <c r="O78" s="100">
        <v>202</v>
      </c>
      <c r="P78" s="100">
        <v>353</v>
      </c>
      <c r="Q78" s="60">
        <f t="shared" si="8"/>
        <v>1123</v>
      </c>
      <c r="R78" s="58">
        <v>0.23</v>
      </c>
      <c r="S78" s="58">
        <v>0.26</v>
      </c>
      <c r="T78" s="58">
        <v>0.26</v>
      </c>
      <c r="U78" s="58">
        <v>0.26</v>
      </c>
      <c r="V78" s="58">
        <v>0.26</v>
      </c>
      <c r="W78" s="60">
        <f t="shared" si="7"/>
        <v>288.05</v>
      </c>
      <c r="X78" s="95">
        <v>8.5800000000000004E-4</v>
      </c>
      <c r="Y78" s="96">
        <f t="shared" si="9"/>
        <v>0.963534</v>
      </c>
      <c r="Z78" s="96">
        <v>8.91</v>
      </c>
      <c r="AA78" s="97">
        <f t="shared" si="10"/>
        <v>10005.93</v>
      </c>
      <c r="AB78" s="58">
        <v>0.41</v>
      </c>
      <c r="AC78" s="58">
        <f t="shared" si="12"/>
        <v>460.42999999999995</v>
      </c>
      <c r="AD78" s="98">
        <f t="shared" si="11"/>
        <v>10466.36</v>
      </c>
      <c r="AE78" s="99" t="s">
        <v>1687</v>
      </c>
      <c r="AF78" s="99" t="s">
        <v>1688</v>
      </c>
      <c r="AG78" s="99">
        <v>42055</v>
      </c>
      <c r="AH78" s="58">
        <v>18</v>
      </c>
      <c r="AI78" s="58">
        <v>906</v>
      </c>
      <c r="AJ78" s="58"/>
      <c r="AK78" s="58"/>
    </row>
    <row r="79" spans="1:37" ht="14.25" customHeight="1" x14ac:dyDescent="0.25">
      <c r="A79" s="92"/>
      <c r="B79" s="58">
        <v>448</v>
      </c>
      <c r="C79" s="58" t="s">
        <v>110</v>
      </c>
      <c r="D79" s="58">
        <v>300</v>
      </c>
      <c r="E79" s="58" t="s">
        <v>533</v>
      </c>
      <c r="F79" s="58" t="s">
        <v>1614</v>
      </c>
      <c r="G79" s="58" t="s">
        <v>110</v>
      </c>
      <c r="H79" s="58" t="s">
        <v>278</v>
      </c>
      <c r="I79" s="58" t="s">
        <v>556</v>
      </c>
      <c r="J79" s="58" t="s">
        <v>389</v>
      </c>
      <c r="K79" s="93" t="s">
        <v>212</v>
      </c>
      <c r="L79" s="100">
        <v>228</v>
      </c>
      <c r="M79" s="100">
        <v>304</v>
      </c>
      <c r="N79" s="100">
        <v>337</v>
      </c>
      <c r="O79" s="100">
        <v>325</v>
      </c>
      <c r="P79" s="100">
        <v>488</v>
      </c>
      <c r="Q79" s="60">
        <f t="shared" si="8"/>
        <v>1682</v>
      </c>
      <c r="R79" s="58">
        <v>0.23</v>
      </c>
      <c r="S79" s="58">
        <v>0.26</v>
      </c>
      <c r="T79" s="58">
        <v>0.26</v>
      </c>
      <c r="U79" s="58">
        <v>0.26</v>
      </c>
      <c r="V79" s="58">
        <v>0.26</v>
      </c>
      <c r="W79" s="60">
        <f t="shared" si="7"/>
        <v>430.48</v>
      </c>
      <c r="X79" s="95">
        <v>8.5800000000000004E-4</v>
      </c>
      <c r="Y79" s="96">
        <f t="shared" si="9"/>
        <v>1.4431560000000001</v>
      </c>
      <c r="Z79" s="96">
        <v>8.91</v>
      </c>
      <c r="AA79" s="97">
        <f t="shared" si="10"/>
        <v>14986.62</v>
      </c>
      <c r="AB79" s="58">
        <v>0.41</v>
      </c>
      <c r="AC79" s="58"/>
      <c r="AD79" s="98">
        <f t="shared" si="11"/>
        <v>14986.62</v>
      </c>
      <c r="AE79" s="99"/>
      <c r="AF79" s="99"/>
      <c r="AG79" s="99"/>
      <c r="AH79" s="58">
        <v>36</v>
      </c>
      <c r="AI79" s="58">
        <v>1357</v>
      </c>
      <c r="AJ79" s="58"/>
      <c r="AK79" s="58"/>
    </row>
    <row r="80" spans="1:37" ht="14.25" customHeight="1" x14ac:dyDescent="0.25">
      <c r="A80" s="92"/>
      <c r="B80" s="58">
        <v>448</v>
      </c>
      <c r="C80" s="58" t="s">
        <v>110</v>
      </c>
      <c r="D80" s="58">
        <v>307</v>
      </c>
      <c r="E80" s="58" t="s">
        <v>531</v>
      </c>
      <c r="F80" s="58" t="s">
        <v>1615</v>
      </c>
      <c r="G80" s="58" t="s">
        <v>273</v>
      </c>
      <c r="H80" s="58" t="s">
        <v>274</v>
      </c>
      <c r="I80" s="58" t="s">
        <v>556</v>
      </c>
      <c r="J80" s="58" t="s">
        <v>389</v>
      </c>
      <c r="K80" s="93" t="s">
        <v>212</v>
      </c>
      <c r="L80" s="100">
        <v>433</v>
      </c>
      <c r="M80" s="100">
        <v>732</v>
      </c>
      <c r="N80" s="100">
        <v>803</v>
      </c>
      <c r="O80" s="100">
        <v>832</v>
      </c>
      <c r="P80" s="94">
        <v>1453</v>
      </c>
      <c r="Q80" s="60">
        <f t="shared" si="8"/>
        <v>4253</v>
      </c>
      <c r="R80" s="58">
        <v>0.23</v>
      </c>
      <c r="S80" s="58">
        <v>0.26</v>
      </c>
      <c r="T80" s="58">
        <v>0.26</v>
      </c>
      <c r="U80" s="58">
        <v>0.26</v>
      </c>
      <c r="V80" s="58">
        <v>0.26</v>
      </c>
      <c r="W80" s="60">
        <f t="shared" si="7"/>
        <v>1092.79</v>
      </c>
      <c r="X80" s="95">
        <v>8.5800000000000004E-4</v>
      </c>
      <c r="Y80" s="96">
        <f t="shared" si="9"/>
        <v>3.6490740000000002</v>
      </c>
      <c r="Z80" s="96">
        <v>8.91</v>
      </c>
      <c r="AA80" s="97">
        <f t="shared" si="10"/>
        <v>37894.230000000003</v>
      </c>
      <c r="AB80" s="58">
        <v>0.41</v>
      </c>
      <c r="AC80" s="58">
        <f t="shared" si="12"/>
        <v>1743.7299999999998</v>
      </c>
      <c r="AD80" s="98">
        <f t="shared" si="11"/>
        <v>39637.960000000006</v>
      </c>
      <c r="AE80" s="99" t="s">
        <v>1687</v>
      </c>
      <c r="AF80" s="99" t="s">
        <v>1688</v>
      </c>
      <c r="AG80" s="99">
        <v>42055</v>
      </c>
      <c r="AH80" s="58">
        <v>64</v>
      </c>
      <c r="AI80" s="58">
        <v>3439</v>
      </c>
      <c r="AJ80" s="58"/>
      <c r="AK80" s="58"/>
    </row>
    <row r="81" spans="1:37" ht="14.25" customHeight="1" x14ac:dyDescent="0.25">
      <c r="A81" s="92"/>
      <c r="B81" s="58">
        <v>448</v>
      </c>
      <c r="C81" s="58" t="s">
        <v>110</v>
      </c>
      <c r="D81" s="58">
        <v>305</v>
      </c>
      <c r="E81" s="58" t="s">
        <v>532</v>
      </c>
      <c r="F81" s="58" t="s">
        <v>1616</v>
      </c>
      <c r="G81" s="58" t="s">
        <v>276</v>
      </c>
      <c r="H81" s="58" t="s">
        <v>277</v>
      </c>
      <c r="I81" s="58" t="s">
        <v>556</v>
      </c>
      <c r="J81" s="58" t="s">
        <v>389</v>
      </c>
      <c r="K81" s="93" t="s">
        <v>212</v>
      </c>
      <c r="L81" s="100">
        <v>733</v>
      </c>
      <c r="M81" s="94">
        <v>1075</v>
      </c>
      <c r="N81" s="94">
        <v>1055</v>
      </c>
      <c r="O81" s="100">
        <v>949</v>
      </c>
      <c r="P81" s="94">
        <v>1799</v>
      </c>
      <c r="Q81" s="60">
        <f t="shared" si="8"/>
        <v>5611</v>
      </c>
      <c r="R81" s="58">
        <v>0.23</v>
      </c>
      <c r="S81" s="58">
        <v>0.26</v>
      </c>
      <c r="T81" s="58">
        <v>0.26</v>
      </c>
      <c r="U81" s="58">
        <v>0.26</v>
      </c>
      <c r="V81" s="58">
        <v>0.26</v>
      </c>
      <c r="W81" s="60">
        <f t="shared" si="7"/>
        <v>1436.8700000000001</v>
      </c>
      <c r="X81" s="95">
        <v>8.5800000000000004E-4</v>
      </c>
      <c r="Y81" s="96">
        <f t="shared" si="9"/>
        <v>4.8142380000000005</v>
      </c>
      <c r="Z81" s="96">
        <v>8.91</v>
      </c>
      <c r="AA81" s="97">
        <f t="shared" si="10"/>
        <v>49994.01</v>
      </c>
      <c r="AB81" s="58">
        <v>0.41</v>
      </c>
      <c r="AC81" s="58">
        <f t="shared" si="12"/>
        <v>2300.5099999999998</v>
      </c>
      <c r="AD81" s="98">
        <f t="shared" si="11"/>
        <v>52294.520000000004</v>
      </c>
      <c r="AE81" s="99" t="s">
        <v>1687</v>
      </c>
      <c r="AF81" s="99" t="s">
        <v>1688</v>
      </c>
      <c r="AG81" s="99">
        <v>42055</v>
      </c>
      <c r="AH81" s="58">
        <v>103</v>
      </c>
      <c r="AI81" s="58">
        <v>4535</v>
      </c>
      <c r="AJ81" s="58"/>
      <c r="AK81" s="58"/>
    </row>
    <row r="82" spans="1:37" ht="14.25" customHeight="1" x14ac:dyDescent="0.25">
      <c r="A82" s="92"/>
      <c r="B82" s="58">
        <v>448</v>
      </c>
      <c r="C82" s="58" t="s">
        <v>110</v>
      </c>
      <c r="D82" s="58">
        <v>309</v>
      </c>
      <c r="E82" s="58" t="s">
        <v>534</v>
      </c>
      <c r="F82" s="58" t="s">
        <v>1617</v>
      </c>
      <c r="G82" s="58" t="s">
        <v>279</v>
      </c>
      <c r="H82" s="58" t="s">
        <v>280</v>
      </c>
      <c r="I82" s="58" t="s">
        <v>556</v>
      </c>
      <c r="J82" s="58" t="s">
        <v>389</v>
      </c>
      <c r="K82" s="93" t="s">
        <v>212</v>
      </c>
      <c r="L82" s="100">
        <v>30</v>
      </c>
      <c r="M82" s="100">
        <v>40</v>
      </c>
      <c r="N82" s="100">
        <v>50</v>
      </c>
      <c r="O82" s="100">
        <v>40</v>
      </c>
      <c r="P82" s="100">
        <v>70</v>
      </c>
      <c r="Q82" s="60">
        <f t="shared" si="8"/>
        <v>230</v>
      </c>
      <c r="R82" s="58">
        <v>0.23</v>
      </c>
      <c r="S82" s="58">
        <v>0.26</v>
      </c>
      <c r="T82" s="58">
        <v>0.26</v>
      </c>
      <c r="U82" s="58">
        <v>0.26</v>
      </c>
      <c r="V82" s="58">
        <v>0.26</v>
      </c>
      <c r="W82" s="60">
        <f t="shared" si="7"/>
        <v>58.900000000000006</v>
      </c>
      <c r="X82" s="95">
        <v>8.5800000000000004E-4</v>
      </c>
      <c r="Y82" s="96">
        <f t="shared" si="9"/>
        <v>0.19734000000000002</v>
      </c>
      <c r="Z82" s="96">
        <v>8.91</v>
      </c>
      <c r="AA82" s="97">
        <f t="shared" si="10"/>
        <v>2049.3000000000002</v>
      </c>
      <c r="AB82" s="58">
        <v>0.41</v>
      </c>
      <c r="AC82" s="58">
        <f t="shared" si="12"/>
        <v>94.3</v>
      </c>
      <c r="AD82" s="98">
        <f t="shared" si="11"/>
        <v>2143.6000000000004</v>
      </c>
      <c r="AE82" s="99" t="s">
        <v>1687</v>
      </c>
      <c r="AF82" s="99" t="s">
        <v>1688</v>
      </c>
      <c r="AG82" s="99">
        <v>42055</v>
      </c>
      <c r="AH82" s="58">
        <v>5</v>
      </c>
      <c r="AI82" s="58">
        <v>166</v>
      </c>
      <c r="AJ82" s="58"/>
      <c r="AK82" s="58"/>
    </row>
    <row r="83" spans="1:37" ht="14.25" customHeight="1" x14ac:dyDescent="0.25">
      <c r="A83" s="92"/>
      <c r="B83" s="58">
        <v>448</v>
      </c>
      <c r="C83" s="58" t="s">
        <v>110</v>
      </c>
      <c r="D83" s="58">
        <v>302</v>
      </c>
      <c r="E83" s="58" t="s">
        <v>466</v>
      </c>
      <c r="F83" s="58" t="s">
        <v>1552</v>
      </c>
      <c r="G83" s="58" t="s">
        <v>111</v>
      </c>
      <c r="H83" s="58" t="s">
        <v>281</v>
      </c>
      <c r="I83" s="58" t="s">
        <v>556</v>
      </c>
      <c r="J83" s="58" t="s">
        <v>389</v>
      </c>
      <c r="K83" s="93" t="s">
        <v>212</v>
      </c>
      <c r="L83" s="100">
        <v>10</v>
      </c>
      <c r="M83" s="100">
        <v>10</v>
      </c>
      <c r="N83" s="100">
        <v>10</v>
      </c>
      <c r="O83" s="100">
        <v>10</v>
      </c>
      <c r="P83" s="100">
        <v>10</v>
      </c>
      <c r="Q83" s="60">
        <f t="shared" si="8"/>
        <v>50</v>
      </c>
      <c r="R83" s="58">
        <v>0.23</v>
      </c>
      <c r="S83" s="58">
        <v>0.26</v>
      </c>
      <c r="T83" s="58">
        <v>0.26</v>
      </c>
      <c r="U83" s="58">
        <v>0.26</v>
      </c>
      <c r="V83" s="58">
        <v>0.26</v>
      </c>
      <c r="W83" s="60">
        <f t="shared" si="7"/>
        <v>12.7</v>
      </c>
      <c r="X83" s="95">
        <v>8.5800000000000004E-4</v>
      </c>
      <c r="Y83" s="96">
        <f t="shared" si="9"/>
        <v>4.2900000000000001E-2</v>
      </c>
      <c r="Z83" s="96">
        <v>8.91</v>
      </c>
      <c r="AA83" s="97">
        <f t="shared" si="10"/>
        <v>445.5</v>
      </c>
      <c r="AB83" s="58">
        <v>0.41</v>
      </c>
      <c r="AC83" s="58">
        <f t="shared" si="12"/>
        <v>20.5</v>
      </c>
      <c r="AD83" s="98">
        <f t="shared" si="11"/>
        <v>466</v>
      </c>
      <c r="AE83" s="99" t="s">
        <v>1687</v>
      </c>
      <c r="AF83" s="99" t="s">
        <v>1688</v>
      </c>
      <c r="AG83" s="99">
        <v>42055</v>
      </c>
      <c r="AH83" s="58">
        <v>1</v>
      </c>
      <c r="AI83" s="58">
        <v>22</v>
      </c>
      <c r="AJ83" s="58"/>
      <c r="AK83" s="58"/>
    </row>
    <row r="84" spans="1:37" ht="14.25" customHeight="1" x14ac:dyDescent="0.25">
      <c r="A84" s="92"/>
      <c r="B84" s="58">
        <v>448</v>
      </c>
      <c r="C84" s="58" t="s">
        <v>110</v>
      </c>
      <c r="D84" s="58">
        <v>301</v>
      </c>
      <c r="E84" s="58" t="s">
        <v>535</v>
      </c>
      <c r="F84" s="58" t="s">
        <v>1618</v>
      </c>
      <c r="G84" s="58" t="s">
        <v>283</v>
      </c>
      <c r="H84" s="58" t="s">
        <v>284</v>
      </c>
      <c r="I84" s="58" t="s">
        <v>556</v>
      </c>
      <c r="J84" s="58" t="s">
        <v>389</v>
      </c>
      <c r="K84" s="93" t="s">
        <v>212</v>
      </c>
      <c r="L84" s="100">
        <v>10</v>
      </c>
      <c r="M84" s="100">
        <v>10</v>
      </c>
      <c r="N84" s="100">
        <v>10</v>
      </c>
      <c r="O84" s="100">
        <v>10</v>
      </c>
      <c r="P84" s="100">
        <v>10</v>
      </c>
      <c r="Q84" s="60">
        <f t="shared" si="8"/>
        <v>50</v>
      </c>
      <c r="R84" s="58">
        <v>0.23</v>
      </c>
      <c r="S84" s="58">
        <v>0.26</v>
      </c>
      <c r="T84" s="58">
        <v>0.26</v>
      </c>
      <c r="U84" s="58">
        <v>0.26</v>
      </c>
      <c r="V84" s="58">
        <v>0.26</v>
      </c>
      <c r="W84" s="60">
        <f t="shared" si="7"/>
        <v>12.7</v>
      </c>
      <c r="X84" s="95">
        <v>8.5800000000000004E-4</v>
      </c>
      <c r="Y84" s="96">
        <f t="shared" si="9"/>
        <v>4.2900000000000001E-2</v>
      </c>
      <c r="Z84" s="96">
        <v>8.91</v>
      </c>
      <c r="AA84" s="97">
        <f t="shared" si="10"/>
        <v>445.5</v>
      </c>
      <c r="AB84" s="58">
        <v>0.41</v>
      </c>
      <c r="AC84" s="58">
        <f t="shared" si="12"/>
        <v>20.5</v>
      </c>
      <c r="AD84" s="98">
        <f t="shared" si="11"/>
        <v>466</v>
      </c>
      <c r="AE84" s="99" t="s">
        <v>1687</v>
      </c>
      <c r="AF84" s="99" t="s">
        <v>1688</v>
      </c>
      <c r="AG84" s="99">
        <v>42055</v>
      </c>
      <c r="AH84" s="58">
        <v>1</v>
      </c>
      <c r="AI84" s="58">
        <v>11</v>
      </c>
      <c r="AJ84" s="58"/>
      <c r="AK84" s="58"/>
    </row>
    <row r="85" spans="1:37" ht="14.25" customHeight="1" x14ac:dyDescent="0.25">
      <c r="A85" s="92"/>
      <c r="B85" s="58">
        <v>448</v>
      </c>
      <c r="C85" s="58" t="s">
        <v>110</v>
      </c>
      <c r="D85" s="58">
        <v>304</v>
      </c>
      <c r="E85" s="58" t="s">
        <v>536</v>
      </c>
      <c r="F85" s="58" t="s">
        <v>1619</v>
      </c>
      <c r="G85" s="58" t="s">
        <v>285</v>
      </c>
      <c r="H85" s="58" t="s">
        <v>286</v>
      </c>
      <c r="I85" s="58" t="s">
        <v>556</v>
      </c>
      <c r="J85" s="58" t="s">
        <v>389</v>
      </c>
      <c r="K85" s="93" t="s">
        <v>212</v>
      </c>
      <c r="L85" s="100">
        <v>549</v>
      </c>
      <c r="M85" s="100">
        <v>834</v>
      </c>
      <c r="N85" s="100">
        <v>806</v>
      </c>
      <c r="O85" s="100">
        <v>703</v>
      </c>
      <c r="P85" s="94">
        <v>1141</v>
      </c>
      <c r="Q85" s="60">
        <f t="shared" si="8"/>
        <v>4033</v>
      </c>
      <c r="R85" s="58">
        <v>0.23</v>
      </c>
      <c r="S85" s="58">
        <v>0.26</v>
      </c>
      <c r="T85" s="58">
        <v>0.26</v>
      </c>
      <c r="U85" s="58">
        <v>0.26</v>
      </c>
      <c r="V85" s="58">
        <v>0.26</v>
      </c>
      <c r="W85" s="60">
        <f t="shared" si="7"/>
        <v>1032.1100000000001</v>
      </c>
      <c r="X85" s="95">
        <v>8.5800000000000004E-4</v>
      </c>
      <c r="Y85" s="96">
        <f t="shared" si="9"/>
        <v>3.4603140000000003</v>
      </c>
      <c r="Z85" s="96">
        <v>8.91</v>
      </c>
      <c r="AA85" s="97">
        <f t="shared" si="10"/>
        <v>35934.03</v>
      </c>
      <c r="AB85" s="58">
        <v>0.41</v>
      </c>
      <c r="AC85" s="58">
        <f t="shared" si="12"/>
        <v>1653.53</v>
      </c>
      <c r="AD85" s="98">
        <f t="shared" si="11"/>
        <v>37587.56</v>
      </c>
      <c r="AE85" s="99" t="s">
        <v>1687</v>
      </c>
      <c r="AF85" s="99" t="s">
        <v>1688</v>
      </c>
      <c r="AG85" s="99">
        <v>42055</v>
      </c>
      <c r="AH85" s="58">
        <v>54</v>
      </c>
      <c r="AI85" s="58">
        <v>3250</v>
      </c>
      <c r="AJ85" s="58"/>
      <c r="AK85" s="58"/>
    </row>
    <row r="86" spans="1:37" ht="14.25" customHeight="1" x14ac:dyDescent="0.25">
      <c r="A86" s="92"/>
      <c r="B86" s="58">
        <v>448</v>
      </c>
      <c r="C86" s="58" t="s">
        <v>110</v>
      </c>
      <c r="D86" s="58">
        <v>306</v>
      </c>
      <c r="E86" s="58" t="s">
        <v>467</v>
      </c>
      <c r="F86" s="58" t="s">
        <v>1553</v>
      </c>
      <c r="G86" s="58" t="s">
        <v>113</v>
      </c>
      <c r="H86" s="58" t="s">
        <v>114</v>
      </c>
      <c r="I86" s="58" t="s">
        <v>556</v>
      </c>
      <c r="J86" s="58" t="s">
        <v>389</v>
      </c>
      <c r="K86" s="93" t="s">
        <v>212</v>
      </c>
      <c r="L86" s="100">
        <v>139</v>
      </c>
      <c r="M86" s="100">
        <v>174</v>
      </c>
      <c r="N86" s="100">
        <v>204</v>
      </c>
      <c r="O86" s="100">
        <v>141</v>
      </c>
      <c r="P86" s="100">
        <v>209</v>
      </c>
      <c r="Q86" s="60">
        <f t="shared" si="8"/>
        <v>867</v>
      </c>
      <c r="R86" s="58">
        <v>0.23</v>
      </c>
      <c r="S86" s="58">
        <v>0.26</v>
      </c>
      <c r="T86" s="58">
        <v>0.26</v>
      </c>
      <c r="U86" s="58">
        <v>0.26</v>
      </c>
      <c r="V86" s="58">
        <v>0.26</v>
      </c>
      <c r="W86" s="60">
        <f t="shared" si="7"/>
        <v>221.25</v>
      </c>
      <c r="X86" s="95">
        <v>8.5800000000000004E-4</v>
      </c>
      <c r="Y86" s="96">
        <f t="shared" si="9"/>
        <v>0.74388600000000005</v>
      </c>
      <c r="Z86" s="96">
        <v>8.91</v>
      </c>
      <c r="AA86" s="97">
        <f t="shared" si="10"/>
        <v>7724.97</v>
      </c>
      <c r="AB86" s="58">
        <v>0.41</v>
      </c>
      <c r="AC86" s="58">
        <f t="shared" si="12"/>
        <v>355.46999999999997</v>
      </c>
      <c r="AD86" s="98">
        <f t="shared" si="11"/>
        <v>8080.4400000000005</v>
      </c>
      <c r="AE86" s="99" t="s">
        <v>1687</v>
      </c>
      <c r="AF86" s="99" t="s">
        <v>1688</v>
      </c>
      <c r="AG86" s="99">
        <v>42055</v>
      </c>
      <c r="AH86" s="58">
        <v>23</v>
      </c>
      <c r="AI86" s="58">
        <v>698</v>
      </c>
      <c r="AJ86" s="58"/>
      <c r="AK86" s="58"/>
    </row>
    <row r="87" spans="1:37" ht="14.25" customHeight="1" x14ac:dyDescent="0.25">
      <c r="A87" s="92"/>
      <c r="B87" s="58">
        <v>448</v>
      </c>
      <c r="C87" s="58" t="s">
        <v>110</v>
      </c>
      <c r="D87" s="58">
        <v>310</v>
      </c>
      <c r="E87" s="58" t="s">
        <v>537</v>
      </c>
      <c r="F87" s="58" t="s">
        <v>1620</v>
      </c>
      <c r="G87" s="58" t="s">
        <v>287</v>
      </c>
      <c r="H87" s="58" t="s">
        <v>288</v>
      </c>
      <c r="I87" s="58" t="s">
        <v>556</v>
      </c>
      <c r="J87" s="58" t="s">
        <v>389</v>
      </c>
      <c r="K87" s="93" t="s">
        <v>212</v>
      </c>
      <c r="L87" s="100">
        <v>560</v>
      </c>
      <c r="M87" s="100">
        <v>793</v>
      </c>
      <c r="N87" s="100">
        <v>828</v>
      </c>
      <c r="O87" s="94">
        <v>1016</v>
      </c>
      <c r="P87" s="94">
        <v>1816</v>
      </c>
      <c r="Q87" s="60">
        <f t="shared" si="8"/>
        <v>5013</v>
      </c>
      <c r="R87" s="58">
        <v>0.23</v>
      </c>
      <c r="S87" s="58">
        <v>0.26</v>
      </c>
      <c r="T87" s="58">
        <v>0.26</v>
      </c>
      <c r="U87" s="58">
        <v>0.26</v>
      </c>
      <c r="V87" s="58">
        <v>0.26</v>
      </c>
      <c r="W87" s="60">
        <f t="shared" si="7"/>
        <v>1286.5800000000002</v>
      </c>
      <c r="X87" s="95">
        <v>8.5800000000000004E-4</v>
      </c>
      <c r="Y87" s="96">
        <f t="shared" si="9"/>
        <v>4.3011540000000004</v>
      </c>
      <c r="Z87" s="96">
        <v>8.91</v>
      </c>
      <c r="AA87" s="97">
        <f t="shared" si="10"/>
        <v>44665.83</v>
      </c>
      <c r="AB87" s="58">
        <v>0.41</v>
      </c>
      <c r="AC87" s="58">
        <f t="shared" si="12"/>
        <v>2055.33</v>
      </c>
      <c r="AD87" s="98">
        <f t="shared" si="11"/>
        <v>46721.16</v>
      </c>
      <c r="AE87" s="99" t="s">
        <v>1687</v>
      </c>
      <c r="AF87" s="99" t="s">
        <v>1688</v>
      </c>
      <c r="AG87" s="99">
        <v>42055</v>
      </c>
      <c r="AH87" s="58">
        <v>80</v>
      </c>
      <c r="AI87" s="58">
        <v>4064</v>
      </c>
      <c r="AJ87" s="58"/>
      <c r="AK87" s="58"/>
    </row>
    <row r="88" spans="1:37" ht="14.25" customHeight="1" x14ac:dyDescent="0.25">
      <c r="A88" s="92"/>
      <c r="B88" s="58">
        <v>450</v>
      </c>
      <c r="C88" s="58" t="s">
        <v>293</v>
      </c>
      <c r="D88" s="58">
        <v>303</v>
      </c>
      <c r="E88" s="58" t="s">
        <v>468</v>
      </c>
      <c r="F88" s="58" t="s">
        <v>1554</v>
      </c>
      <c r="G88" s="58" t="s">
        <v>115</v>
      </c>
      <c r="H88" s="58" t="s">
        <v>116</v>
      </c>
      <c r="I88" s="58" t="s">
        <v>557</v>
      </c>
      <c r="J88" s="58" t="s">
        <v>389</v>
      </c>
      <c r="K88" s="93" t="s">
        <v>212</v>
      </c>
      <c r="L88" s="100">
        <v>103</v>
      </c>
      <c r="M88" s="100">
        <v>150</v>
      </c>
      <c r="N88" s="100">
        <v>112</v>
      </c>
      <c r="O88" s="100">
        <v>126</v>
      </c>
      <c r="P88" s="100">
        <v>197</v>
      </c>
      <c r="Q88" s="60">
        <f t="shared" si="8"/>
        <v>688</v>
      </c>
      <c r="R88" s="58">
        <v>0.23</v>
      </c>
      <c r="S88" s="58">
        <v>0.26</v>
      </c>
      <c r="T88" s="58">
        <v>0.26</v>
      </c>
      <c r="U88" s="58">
        <v>0.26</v>
      </c>
      <c r="V88" s="58">
        <v>0.26</v>
      </c>
      <c r="W88" s="60">
        <f t="shared" si="7"/>
        <v>175.79</v>
      </c>
      <c r="X88" s="95">
        <v>8.5800000000000004E-4</v>
      </c>
      <c r="Y88" s="96">
        <f t="shared" si="9"/>
        <v>0.59030400000000005</v>
      </c>
      <c r="Z88" s="96">
        <v>8.91</v>
      </c>
      <c r="AA88" s="97">
        <f t="shared" si="10"/>
        <v>6130.08</v>
      </c>
      <c r="AB88" s="58">
        <v>0.41</v>
      </c>
      <c r="AC88" s="58">
        <f t="shared" si="12"/>
        <v>282.08</v>
      </c>
      <c r="AD88" s="98">
        <f t="shared" si="11"/>
        <v>6412.16</v>
      </c>
      <c r="AE88" s="99" t="s">
        <v>1687</v>
      </c>
      <c r="AF88" s="99" t="s">
        <v>1688</v>
      </c>
      <c r="AG88" s="99">
        <v>42055</v>
      </c>
      <c r="AH88" s="58">
        <v>19</v>
      </c>
      <c r="AI88" s="58">
        <v>555</v>
      </c>
      <c r="AJ88" s="58"/>
      <c r="AK88" s="58"/>
    </row>
    <row r="89" spans="1:37" ht="14.25" customHeight="1" x14ac:dyDescent="0.25">
      <c r="A89" s="92"/>
      <c r="B89" s="58">
        <v>450</v>
      </c>
      <c r="C89" s="58" t="s">
        <v>293</v>
      </c>
      <c r="D89" s="58">
        <v>300</v>
      </c>
      <c r="E89" s="58" t="s">
        <v>538</v>
      </c>
      <c r="F89" s="58" t="s">
        <v>1621</v>
      </c>
      <c r="G89" s="58" t="s">
        <v>289</v>
      </c>
      <c r="H89" s="58" t="s">
        <v>290</v>
      </c>
      <c r="I89" s="58" t="s">
        <v>557</v>
      </c>
      <c r="J89" s="58" t="s">
        <v>389</v>
      </c>
      <c r="K89" s="93" t="s">
        <v>212</v>
      </c>
      <c r="L89" s="100">
        <v>10</v>
      </c>
      <c r="M89" s="100">
        <v>10</v>
      </c>
      <c r="N89" s="100">
        <v>10</v>
      </c>
      <c r="O89" s="100">
        <v>10</v>
      </c>
      <c r="P89" s="100">
        <v>20</v>
      </c>
      <c r="Q89" s="60">
        <f t="shared" si="8"/>
        <v>60</v>
      </c>
      <c r="R89" s="58">
        <v>0.23</v>
      </c>
      <c r="S89" s="58">
        <v>0.26</v>
      </c>
      <c r="T89" s="58">
        <v>0.26</v>
      </c>
      <c r="U89" s="58">
        <v>0.26</v>
      </c>
      <c r="V89" s="58">
        <v>0.26</v>
      </c>
      <c r="W89" s="60">
        <f t="shared" si="7"/>
        <v>15.3</v>
      </c>
      <c r="X89" s="95">
        <v>8.5800000000000004E-4</v>
      </c>
      <c r="Y89" s="96">
        <f t="shared" si="9"/>
        <v>5.1480000000000005E-2</v>
      </c>
      <c r="Z89" s="96">
        <v>8.91</v>
      </c>
      <c r="AA89" s="97">
        <f t="shared" si="10"/>
        <v>534.6</v>
      </c>
      <c r="AB89" s="58">
        <v>0.41</v>
      </c>
      <c r="AC89" s="58">
        <f t="shared" si="12"/>
        <v>24.599999999999998</v>
      </c>
      <c r="AD89" s="98">
        <f t="shared" si="11"/>
        <v>559.20000000000005</v>
      </c>
      <c r="AE89" s="99" t="s">
        <v>1687</v>
      </c>
      <c r="AF89" s="99" t="s">
        <v>1688</v>
      </c>
      <c r="AG89" s="99">
        <v>42055</v>
      </c>
      <c r="AH89" s="58">
        <v>2</v>
      </c>
      <c r="AI89" s="58">
        <v>35</v>
      </c>
      <c r="AJ89" s="58"/>
      <c r="AK89" s="58"/>
    </row>
    <row r="90" spans="1:37" ht="14.25" customHeight="1" x14ac:dyDescent="0.25">
      <c r="A90" s="92"/>
      <c r="B90" s="58">
        <v>450</v>
      </c>
      <c r="C90" s="58" t="s">
        <v>293</v>
      </c>
      <c r="D90" s="58">
        <v>300</v>
      </c>
      <c r="E90" s="58" t="s">
        <v>538</v>
      </c>
      <c r="F90" s="58" t="s">
        <v>1622</v>
      </c>
      <c r="G90" s="58" t="s">
        <v>1653</v>
      </c>
      <c r="H90" s="58" t="s">
        <v>1654</v>
      </c>
      <c r="I90" s="58" t="s">
        <v>557</v>
      </c>
      <c r="J90" s="58" t="s">
        <v>389</v>
      </c>
      <c r="K90" s="93" t="s">
        <v>212</v>
      </c>
      <c r="L90" s="100">
        <v>478</v>
      </c>
      <c r="M90" s="100">
        <v>621</v>
      </c>
      <c r="N90" s="100">
        <v>607</v>
      </c>
      <c r="O90" s="100">
        <v>581</v>
      </c>
      <c r="P90" s="94">
        <v>1141</v>
      </c>
      <c r="Q90" s="60">
        <f t="shared" si="8"/>
        <v>3428</v>
      </c>
      <c r="R90" s="58">
        <v>0.23</v>
      </c>
      <c r="S90" s="58">
        <v>0.26</v>
      </c>
      <c r="T90" s="58">
        <v>0.26</v>
      </c>
      <c r="U90" s="58">
        <v>0.26</v>
      </c>
      <c r="V90" s="58">
        <v>0.26</v>
      </c>
      <c r="W90" s="60">
        <f t="shared" si="7"/>
        <v>876.94</v>
      </c>
      <c r="X90" s="95">
        <v>8.5800000000000004E-4</v>
      </c>
      <c r="Y90" s="96">
        <f t="shared" si="9"/>
        <v>2.9412240000000001</v>
      </c>
      <c r="Z90" s="96">
        <v>8.91</v>
      </c>
      <c r="AA90" s="97">
        <f t="shared" si="10"/>
        <v>30543.48</v>
      </c>
      <c r="AB90" s="58">
        <v>0.41</v>
      </c>
      <c r="AC90" s="58">
        <f t="shared" si="12"/>
        <v>1405.48</v>
      </c>
      <c r="AD90" s="98">
        <f t="shared" si="11"/>
        <v>31948.959999999999</v>
      </c>
      <c r="AE90" s="99" t="s">
        <v>1687</v>
      </c>
      <c r="AF90" s="99" t="s">
        <v>1688</v>
      </c>
      <c r="AG90" s="99">
        <v>42055</v>
      </c>
      <c r="AH90" s="58">
        <v>91</v>
      </c>
      <c r="AI90" s="58">
        <v>2774</v>
      </c>
      <c r="AJ90" s="58"/>
      <c r="AK90" s="58"/>
    </row>
    <row r="91" spans="1:37" ht="14.25" customHeight="1" x14ac:dyDescent="0.25">
      <c r="A91" s="92"/>
      <c r="B91" s="58">
        <v>450</v>
      </c>
      <c r="C91" s="58" t="s">
        <v>293</v>
      </c>
      <c r="D91" s="58">
        <v>300</v>
      </c>
      <c r="E91" s="58" t="s">
        <v>538</v>
      </c>
      <c r="F91" s="58" t="s">
        <v>1623</v>
      </c>
      <c r="G91" s="58" t="s">
        <v>291</v>
      </c>
      <c r="H91" s="58" t="s">
        <v>292</v>
      </c>
      <c r="I91" s="58" t="s">
        <v>557</v>
      </c>
      <c r="J91" s="58" t="s">
        <v>389</v>
      </c>
      <c r="K91" s="93" t="s">
        <v>212</v>
      </c>
      <c r="L91" s="94">
        <v>1879</v>
      </c>
      <c r="M91" s="94">
        <v>2070</v>
      </c>
      <c r="N91" s="94">
        <v>2121</v>
      </c>
      <c r="O91" s="94">
        <v>2155</v>
      </c>
      <c r="P91" s="94">
        <v>3947</v>
      </c>
      <c r="Q91" s="60">
        <f t="shared" si="8"/>
        <v>12172</v>
      </c>
      <c r="R91" s="58">
        <v>0.23</v>
      </c>
      <c r="S91" s="58">
        <v>0.26</v>
      </c>
      <c r="T91" s="58">
        <v>0.26</v>
      </c>
      <c r="U91" s="58">
        <v>0.26</v>
      </c>
      <c r="V91" s="58">
        <v>0.26</v>
      </c>
      <c r="W91" s="60">
        <f t="shared" si="7"/>
        <v>3108.3500000000004</v>
      </c>
      <c r="X91" s="95">
        <v>8.5800000000000004E-4</v>
      </c>
      <c r="Y91" s="96">
        <f t="shared" si="9"/>
        <v>10.443576</v>
      </c>
      <c r="Z91" s="96">
        <v>8.91</v>
      </c>
      <c r="AA91" s="97">
        <f t="shared" si="10"/>
        <v>108452.52</v>
      </c>
      <c r="AB91" s="58">
        <v>0.41</v>
      </c>
      <c r="AC91" s="58"/>
      <c r="AD91" s="98">
        <f t="shared" si="11"/>
        <v>108452.52</v>
      </c>
      <c r="AE91" s="99"/>
      <c r="AF91" s="99"/>
      <c r="AG91" s="99"/>
      <c r="AH91" s="58">
        <v>190</v>
      </c>
      <c r="AI91" s="58">
        <v>9855</v>
      </c>
      <c r="AJ91" s="58"/>
      <c r="AK91" s="58"/>
    </row>
    <row r="92" spans="1:37" ht="14.25" customHeight="1" x14ac:dyDescent="0.25">
      <c r="A92" s="92"/>
      <c r="B92" s="58">
        <v>450</v>
      </c>
      <c r="C92" s="58" t="s">
        <v>293</v>
      </c>
      <c r="D92" s="58">
        <v>300</v>
      </c>
      <c r="E92" s="58" t="s">
        <v>538</v>
      </c>
      <c r="F92" s="58" t="s">
        <v>1624</v>
      </c>
      <c r="G92" s="58" t="s">
        <v>293</v>
      </c>
      <c r="H92" s="58" t="s">
        <v>292</v>
      </c>
      <c r="I92" s="58" t="s">
        <v>557</v>
      </c>
      <c r="J92" s="58" t="s">
        <v>389</v>
      </c>
      <c r="K92" s="93" t="s">
        <v>212</v>
      </c>
      <c r="L92" s="100">
        <v>28</v>
      </c>
      <c r="M92" s="100">
        <v>34</v>
      </c>
      <c r="N92" s="100">
        <v>34</v>
      </c>
      <c r="O92" s="100">
        <v>37</v>
      </c>
      <c r="P92" s="100">
        <v>90</v>
      </c>
      <c r="Q92" s="60">
        <f t="shared" si="8"/>
        <v>223</v>
      </c>
      <c r="R92" s="58">
        <v>0.23</v>
      </c>
      <c r="S92" s="58">
        <v>0.26</v>
      </c>
      <c r="T92" s="58">
        <v>0.26</v>
      </c>
      <c r="U92" s="58">
        <v>0.26</v>
      </c>
      <c r="V92" s="58">
        <v>0.26</v>
      </c>
      <c r="W92" s="60">
        <f t="shared" si="7"/>
        <v>57.14</v>
      </c>
      <c r="X92" s="95">
        <v>8.5800000000000004E-4</v>
      </c>
      <c r="Y92" s="96">
        <f t="shared" si="9"/>
        <v>0.191334</v>
      </c>
      <c r="Z92" s="96">
        <v>8.91</v>
      </c>
      <c r="AA92" s="97">
        <f t="shared" si="10"/>
        <v>1986.93</v>
      </c>
      <c r="AB92" s="58">
        <v>0.41</v>
      </c>
      <c r="AC92" s="58">
        <f t="shared" si="12"/>
        <v>91.429999999999993</v>
      </c>
      <c r="AD92" s="98">
        <f t="shared" si="11"/>
        <v>2078.36</v>
      </c>
      <c r="AE92" s="99" t="s">
        <v>1687</v>
      </c>
      <c r="AF92" s="99" t="s">
        <v>1688</v>
      </c>
      <c r="AG92" s="99">
        <v>42055</v>
      </c>
      <c r="AH92" s="58">
        <v>14</v>
      </c>
      <c r="AI92" s="58">
        <v>181</v>
      </c>
      <c r="AJ92" s="58"/>
      <c r="AK92" s="58"/>
    </row>
    <row r="93" spans="1:37" ht="14.25" customHeight="1" x14ac:dyDescent="0.25">
      <c r="A93" s="92"/>
      <c r="B93" s="58">
        <v>450</v>
      </c>
      <c r="C93" s="58" t="s">
        <v>293</v>
      </c>
      <c r="D93" s="58">
        <v>302</v>
      </c>
      <c r="E93" s="58" t="s">
        <v>469</v>
      </c>
      <c r="F93" s="58" t="s">
        <v>1555</v>
      </c>
      <c r="G93" s="58" t="s">
        <v>117</v>
      </c>
      <c r="H93" s="58" t="s">
        <v>118</v>
      </c>
      <c r="I93" s="58" t="s">
        <v>557</v>
      </c>
      <c r="J93" s="58" t="s">
        <v>389</v>
      </c>
      <c r="K93" s="93" t="s">
        <v>212</v>
      </c>
      <c r="L93" s="100">
        <v>661</v>
      </c>
      <c r="M93" s="94">
        <v>1019</v>
      </c>
      <c r="N93" s="100">
        <v>899</v>
      </c>
      <c r="O93" s="100">
        <v>808</v>
      </c>
      <c r="P93" s="94">
        <v>1308</v>
      </c>
      <c r="Q93" s="60">
        <f t="shared" si="8"/>
        <v>4695</v>
      </c>
      <c r="R93" s="58">
        <v>0.23</v>
      </c>
      <c r="S93" s="58">
        <v>0.26</v>
      </c>
      <c r="T93" s="58">
        <v>0.26</v>
      </c>
      <c r="U93" s="58">
        <v>0.26</v>
      </c>
      <c r="V93" s="58">
        <v>0.26</v>
      </c>
      <c r="W93" s="60">
        <f t="shared" si="7"/>
        <v>1200.8700000000001</v>
      </c>
      <c r="X93" s="95">
        <v>8.5800000000000004E-4</v>
      </c>
      <c r="Y93" s="96">
        <f t="shared" si="9"/>
        <v>4.0283100000000003</v>
      </c>
      <c r="Z93" s="96">
        <v>8.91</v>
      </c>
      <c r="AA93" s="97">
        <f t="shared" si="10"/>
        <v>41832.449999999997</v>
      </c>
      <c r="AB93" s="58">
        <v>0.41</v>
      </c>
      <c r="AC93" s="58">
        <f t="shared" si="12"/>
        <v>1924.9499999999998</v>
      </c>
      <c r="AD93" s="98">
        <f t="shared" si="11"/>
        <v>43757.399999999994</v>
      </c>
      <c r="AE93" s="99" t="s">
        <v>1687</v>
      </c>
      <c r="AF93" s="99" t="s">
        <v>1688</v>
      </c>
      <c r="AG93" s="99">
        <v>42055</v>
      </c>
      <c r="AH93" s="58">
        <v>59</v>
      </c>
      <c r="AI93" s="58">
        <v>3782</v>
      </c>
      <c r="AJ93" s="58"/>
      <c r="AK93" s="58"/>
    </row>
    <row r="94" spans="1:37" ht="14.25" customHeight="1" x14ac:dyDescent="0.25">
      <c r="A94" s="92"/>
      <c r="B94" s="58">
        <v>450</v>
      </c>
      <c r="C94" s="58" t="s">
        <v>293</v>
      </c>
      <c r="D94" s="58">
        <v>303</v>
      </c>
      <c r="E94" s="58" t="s">
        <v>468</v>
      </c>
      <c r="F94" s="58" t="s">
        <v>1556</v>
      </c>
      <c r="G94" s="58" t="s">
        <v>119</v>
      </c>
      <c r="H94" s="58" t="s">
        <v>120</v>
      </c>
      <c r="I94" s="58" t="s">
        <v>557</v>
      </c>
      <c r="J94" s="58" t="s">
        <v>389</v>
      </c>
      <c r="K94" s="93" t="s">
        <v>212</v>
      </c>
      <c r="L94" s="100">
        <v>187</v>
      </c>
      <c r="M94" s="100">
        <v>313</v>
      </c>
      <c r="N94" s="100">
        <v>248</v>
      </c>
      <c r="O94" s="100">
        <v>232</v>
      </c>
      <c r="P94" s="100">
        <v>345</v>
      </c>
      <c r="Q94" s="60">
        <f t="shared" si="8"/>
        <v>1325</v>
      </c>
      <c r="R94" s="58">
        <v>0.23</v>
      </c>
      <c r="S94" s="58">
        <v>0.26</v>
      </c>
      <c r="T94" s="58">
        <v>0.26</v>
      </c>
      <c r="U94" s="58">
        <v>0.26</v>
      </c>
      <c r="V94" s="58">
        <v>0.26</v>
      </c>
      <c r="W94" s="60">
        <f t="shared" si="7"/>
        <v>338.89</v>
      </c>
      <c r="X94" s="95">
        <v>8.5800000000000004E-4</v>
      </c>
      <c r="Y94" s="96">
        <f t="shared" si="9"/>
        <v>1.1368500000000001</v>
      </c>
      <c r="Z94" s="96">
        <v>8.91</v>
      </c>
      <c r="AA94" s="97">
        <f t="shared" si="10"/>
        <v>11805.75</v>
      </c>
      <c r="AB94" s="58">
        <v>0.41</v>
      </c>
      <c r="AC94" s="58">
        <f t="shared" si="12"/>
        <v>543.25</v>
      </c>
      <c r="AD94" s="98">
        <f t="shared" si="11"/>
        <v>12349</v>
      </c>
      <c r="AE94" s="99" t="s">
        <v>1687</v>
      </c>
      <c r="AF94" s="99" t="s">
        <v>1688</v>
      </c>
      <c r="AG94" s="99">
        <v>42055</v>
      </c>
      <c r="AH94" s="58">
        <v>31</v>
      </c>
      <c r="AI94" s="58">
        <v>1065</v>
      </c>
      <c r="AJ94" s="58"/>
      <c r="AK94" s="58"/>
    </row>
    <row r="95" spans="1:37" ht="14.25" customHeight="1" x14ac:dyDescent="0.25">
      <c r="A95" s="92"/>
      <c r="B95" s="58">
        <v>450</v>
      </c>
      <c r="C95" s="58" t="s">
        <v>293</v>
      </c>
      <c r="D95" s="58">
        <v>302</v>
      </c>
      <c r="E95" s="58" t="s">
        <v>469</v>
      </c>
      <c r="F95" s="58" t="s">
        <v>1557</v>
      </c>
      <c r="G95" s="58" t="s">
        <v>122</v>
      </c>
      <c r="H95" s="58" t="s">
        <v>123</v>
      </c>
      <c r="I95" s="58" t="s">
        <v>557</v>
      </c>
      <c r="J95" s="58" t="s">
        <v>389</v>
      </c>
      <c r="K95" s="93" t="s">
        <v>212</v>
      </c>
      <c r="L95" s="94">
        <v>1111</v>
      </c>
      <c r="M95" s="94">
        <v>1557</v>
      </c>
      <c r="N95" s="94">
        <v>1433</v>
      </c>
      <c r="O95" s="94">
        <v>1254</v>
      </c>
      <c r="P95" s="94">
        <v>1953</v>
      </c>
      <c r="Q95" s="60">
        <f t="shared" si="8"/>
        <v>7308</v>
      </c>
      <c r="R95" s="58">
        <v>0.23</v>
      </c>
      <c r="S95" s="58">
        <v>0.26</v>
      </c>
      <c r="T95" s="58">
        <v>0.26</v>
      </c>
      <c r="U95" s="58">
        <v>0.26</v>
      </c>
      <c r="V95" s="58">
        <v>0.26</v>
      </c>
      <c r="W95" s="60">
        <f t="shared" si="7"/>
        <v>1866.75</v>
      </c>
      <c r="X95" s="95">
        <v>8.5800000000000004E-4</v>
      </c>
      <c r="Y95" s="96">
        <f t="shared" si="9"/>
        <v>6.2702640000000001</v>
      </c>
      <c r="Z95" s="96">
        <v>8.91</v>
      </c>
      <c r="AA95" s="97">
        <f t="shared" si="10"/>
        <v>65114.28</v>
      </c>
      <c r="AB95" s="58">
        <v>0.41</v>
      </c>
      <c r="AC95" s="58">
        <f t="shared" si="12"/>
        <v>2996.2799999999997</v>
      </c>
      <c r="AD95" s="98">
        <f t="shared" si="11"/>
        <v>68110.559999999998</v>
      </c>
      <c r="AE95" s="99" t="s">
        <v>1687</v>
      </c>
      <c r="AF95" s="99" t="s">
        <v>1688</v>
      </c>
      <c r="AG95" s="99">
        <v>42055</v>
      </c>
      <c r="AH95" s="58">
        <v>119</v>
      </c>
      <c r="AI95" s="58">
        <v>5885</v>
      </c>
      <c r="AJ95" s="58"/>
      <c r="AK95" s="58"/>
    </row>
    <row r="96" spans="1:37" ht="14.25" customHeight="1" x14ac:dyDescent="0.25">
      <c r="A96" s="92"/>
      <c r="B96" s="58">
        <v>450</v>
      </c>
      <c r="C96" s="58" t="s">
        <v>293</v>
      </c>
      <c r="D96" s="58">
        <v>302</v>
      </c>
      <c r="E96" s="58" t="s">
        <v>469</v>
      </c>
      <c r="F96" s="58" t="s">
        <v>1558</v>
      </c>
      <c r="G96" s="58" t="s">
        <v>124</v>
      </c>
      <c r="H96" s="58" t="s">
        <v>125</v>
      </c>
      <c r="I96" s="58" t="s">
        <v>557</v>
      </c>
      <c r="J96" s="58" t="s">
        <v>389</v>
      </c>
      <c r="K96" s="93" t="s">
        <v>212</v>
      </c>
      <c r="L96" s="100">
        <v>555</v>
      </c>
      <c r="M96" s="100">
        <v>814</v>
      </c>
      <c r="N96" s="100">
        <v>734</v>
      </c>
      <c r="O96" s="100">
        <v>602</v>
      </c>
      <c r="P96" s="100">
        <v>891</v>
      </c>
      <c r="Q96" s="60">
        <f t="shared" si="8"/>
        <v>3596</v>
      </c>
      <c r="R96" s="58">
        <v>0.23</v>
      </c>
      <c r="S96" s="58">
        <v>0.26</v>
      </c>
      <c r="T96" s="58">
        <v>0.26</v>
      </c>
      <c r="U96" s="58">
        <v>0.26</v>
      </c>
      <c r="V96" s="58">
        <v>0.26</v>
      </c>
      <c r="W96" s="60">
        <f t="shared" si="7"/>
        <v>918.31</v>
      </c>
      <c r="X96" s="95">
        <v>8.5800000000000004E-4</v>
      </c>
      <c r="Y96" s="96">
        <f t="shared" si="9"/>
        <v>3.0853680000000003</v>
      </c>
      <c r="Z96" s="96">
        <v>8.91</v>
      </c>
      <c r="AA96" s="97">
        <f t="shared" si="10"/>
        <v>32040.36</v>
      </c>
      <c r="AB96" s="58">
        <v>0.41</v>
      </c>
      <c r="AC96" s="58">
        <f t="shared" si="12"/>
        <v>1474.36</v>
      </c>
      <c r="AD96" s="98">
        <f t="shared" si="11"/>
        <v>33514.720000000001</v>
      </c>
      <c r="AE96" s="99" t="s">
        <v>1687</v>
      </c>
      <c r="AF96" s="99" t="s">
        <v>1688</v>
      </c>
      <c r="AG96" s="99">
        <v>42055</v>
      </c>
      <c r="AH96" s="58">
        <v>62</v>
      </c>
      <c r="AI96" s="58">
        <v>2892</v>
      </c>
      <c r="AJ96" s="58"/>
      <c r="AK96" s="58"/>
    </row>
    <row r="97" spans="1:37" ht="14.25" customHeight="1" x14ac:dyDescent="0.25">
      <c r="A97" s="92"/>
      <c r="B97" s="58">
        <v>450</v>
      </c>
      <c r="C97" s="58" t="s">
        <v>293</v>
      </c>
      <c r="D97" s="58">
        <v>301</v>
      </c>
      <c r="E97" s="58" t="s">
        <v>539</v>
      </c>
      <c r="F97" s="58" t="s">
        <v>1625</v>
      </c>
      <c r="G97" s="58" t="s">
        <v>294</v>
      </c>
      <c r="H97" s="58" t="s">
        <v>295</v>
      </c>
      <c r="I97" s="58" t="s">
        <v>557</v>
      </c>
      <c r="J97" s="58" t="s">
        <v>389</v>
      </c>
      <c r="K97" s="93" t="s">
        <v>212</v>
      </c>
      <c r="L97" s="100">
        <v>107</v>
      </c>
      <c r="M97" s="100">
        <v>115</v>
      </c>
      <c r="N97" s="100">
        <v>121</v>
      </c>
      <c r="O97" s="100">
        <v>121</v>
      </c>
      <c r="P97" s="100">
        <v>184</v>
      </c>
      <c r="Q97" s="60">
        <f t="shared" si="8"/>
        <v>648</v>
      </c>
      <c r="R97" s="58">
        <v>0.23</v>
      </c>
      <c r="S97" s="58">
        <v>0.26</v>
      </c>
      <c r="T97" s="58">
        <v>0.26</v>
      </c>
      <c r="U97" s="58">
        <v>0.26</v>
      </c>
      <c r="V97" s="58">
        <v>0.26</v>
      </c>
      <c r="W97" s="60">
        <f t="shared" si="7"/>
        <v>165.27</v>
      </c>
      <c r="X97" s="95">
        <v>8.5800000000000004E-4</v>
      </c>
      <c r="Y97" s="96">
        <f t="shared" si="9"/>
        <v>0.55598400000000003</v>
      </c>
      <c r="Z97" s="96">
        <v>8.91</v>
      </c>
      <c r="AA97" s="97">
        <f t="shared" si="10"/>
        <v>5773.68</v>
      </c>
      <c r="AB97" s="58">
        <v>0.41</v>
      </c>
      <c r="AC97" s="58">
        <f t="shared" si="12"/>
        <v>265.68</v>
      </c>
      <c r="AD97" s="98">
        <f t="shared" si="11"/>
        <v>6039.3600000000006</v>
      </c>
      <c r="AE97" s="99" t="s">
        <v>1687</v>
      </c>
      <c r="AF97" s="99" t="s">
        <v>1688</v>
      </c>
      <c r="AG97" s="99">
        <v>42055</v>
      </c>
      <c r="AH97" s="58">
        <v>14</v>
      </c>
      <c r="AI97" s="58">
        <v>523</v>
      </c>
      <c r="AJ97" s="58"/>
      <c r="AK97" s="58"/>
    </row>
    <row r="98" spans="1:37" ht="14.25" customHeight="1" x14ac:dyDescent="0.25">
      <c r="A98" s="92"/>
      <c r="B98" s="58">
        <v>450</v>
      </c>
      <c r="C98" s="58" t="s">
        <v>826</v>
      </c>
      <c r="D98" s="58">
        <v>308</v>
      </c>
      <c r="E98" s="58" t="s">
        <v>1665</v>
      </c>
      <c r="F98" s="58" t="s">
        <v>1626</v>
      </c>
      <c r="G98" s="58" t="s">
        <v>1655</v>
      </c>
      <c r="H98" s="101" t="s">
        <v>1656</v>
      </c>
      <c r="I98" s="58" t="s">
        <v>557</v>
      </c>
      <c r="J98" s="58" t="s">
        <v>389</v>
      </c>
      <c r="K98" s="93" t="s">
        <v>212</v>
      </c>
      <c r="L98" s="100">
        <v>15</v>
      </c>
      <c r="M98" s="100">
        <v>20</v>
      </c>
      <c r="N98" s="100">
        <v>20</v>
      </c>
      <c r="O98" s="100">
        <v>10</v>
      </c>
      <c r="P98" s="100">
        <v>40</v>
      </c>
      <c r="Q98" s="60">
        <f t="shared" si="8"/>
        <v>105</v>
      </c>
      <c r="R98" s="58">
        <v>0.23</v>
      </c>
      <c r="S98" s="58">
        <v>0.26</v>
      </c>
      <c r="T98" s="58">
        <v>0.26</v>
      </c>
      <c r="U98" s="58">
        <v>0.26</v>
      </c>
      <c r="V98" s="58">
        <v>0.26</v>
      </c>
      <c r="W98" s="60">
        <f t="shared" si="7"/>
        <v>26.85</v>
      </c>
      <c r="X98" s="95">
        <v>8.5800000000000004E-4</v>
      </c>
      <c r="Y98" s="96">
        <f t="shared" si="9"/>
        <v>9.0090000000000003E-2</v>
      </c>
      <c r="Z98" s="96">
        <v>8.91</v>
      </c>
      <c r="AA98" s="97">
        <f t="shared" si="10"/>
        <v>935.55000000000007</v>
      </c>
      <c r="AB98" s="58">
        <v>0.41</v>
      </c>
      <c r="AC98" s="58">
        <f t="shared" si="12"/>
        <v>43.05</v>
      </c>
      <c r="AD98" s="98">
        <f t="shared" si="11"/>
        <v>978.6</v>
      </c>
      <c r="AE98" s="99" t="s">
        <v>1687</v>
      </c>
      <c r="AF98" s="99" t="s">
        <v>1688</v>
      </c>
      <c r="AG98" s="99">
        <v>42055</v>
      </c>
      <c r="AH98" s="58">
        <v>1</v>
      </c>
      <c r="AI98" s="58">
        <v>66</v>
      </c>
      <c r="AJ98" s="58"/>
      <c r="AK98" s="58"/>
    </row>
    <row r="99" spans="1:37" ht="14.25" customHeight="1" x14ac:dyDescent="0.25">
      <c r="A99" s="92"/>
      <c r="B99" s="58">
        <v>452</v>
      </c>
      <c r="C99" s="58" t="s">
        <v>296</v>
      </c>
      <c r="D99" s="58">
        <v>303</v>
      </c>
      <c r="E99" s="58" t="s">
        <v>540</v>
      </c>
      <c r="F99" s="58" t="s">
        <v>1627</v>
      </c>
      <c r="G99" s="58" t="s">
        <v>297</v>
      </c>
      <c r="H99" s="58" t="s">
        <v>298</v>
      </c>
      <c r="I99" s="58" t="s">
        <v>553</v>
      </c>
      <c r="J99" s="58" t="s">
        <v>389</v>
      </c>
      <c r="K99" s="93" t="s">
        <v>212</v>
      </c>
      <c r="L99" s="100">
        <v>850</v>
      </c>
      <c r="M99" s="94">
        <v>1092</v>
      </c>
      <c r="N99" s="100">
        <v>992</v>
      </c>
      <c r="O99" s="100">
        <v>876</v>
      </c>
      <c r="P99" s="94">
        <v>1417</v>
      </c>
      <c r="Q99" s="60">
        <f t="shared" si="8"/>
        <v>5227</v>
      </c>
      <c r="R99" s="58">
        <v>0.23</v>
      </c>
      <c r="S99" s="58">
        <v>0.26</v>
      </c>
      <c r="T99" s="58">
        <v>0.26</v>
      </c>
      <c r="U99" s="58">
        <v>0.26</v>
      </c>
      <c r="V99" s="58">
        <v>0.26</v>
      </c>
      <c r="W99" s="60">
        <f t="shared" si="7"/>
        <v>1333.52</v>
      </c>
      <c r="X99" s="95">
        <v>8.5800000000000004E-4</v>
      </c>
      <c r="Y99" s="96">
        <f t="shared" si="9"/>
        <v>4.4847660000000005</v>
      </c>
      <c r="Z99" s="96">
        <v>8.91</v>
      </c>
      <c r="AA99" s="97">
        <f t="shared" si="10"/>
        <v>46572.57</v>
      </c>
      <c r="AB99" s="58">
        <v>0.41</v>
      </c>
      <c r="AC99" s="58">
        <f t="shared" si="12"/>
        <v>2143.0699999999997</v>
      </c>
      <c r="AD99" s="98">
        <f t="shared" si="11"/>
        <v>48715.64</v>
      </c>
      <c r="AE99" s="99" t="s">
        <v>1687</v>
      </c>
      <c r="AF99" s="99" t="s">
        <v>1688</v>
      </c>
      <c r="AG99" s="99">
        <v>42055</v>
      </c>
      <c r="AH99" s="58">
        <v>81</v>
      </c>
      <c r="AI99" s="58">
        <v>4213</v>
      </c>
      <c r="AJ99" s="58"/>
      <c r="AK99" s="58"/>
    </row>
    <row r="100" spans="1:37" ht="14.25" customHeight="1" x14ac:dyDescent="0.25">
      <c r="A100" s="92"/>
      <c r="B100" s="58">
        <v>452</v>
      </c>
      <c r="C100" s="58" t="s">
        <v>296</v>
      </c>
      <c r="D100" s="58">
        <v>302</v>
      </c>
      <c r="E100" s="58" t="s">
        <v>541</v>
      </c>
      <c r="F100" s="58" t="s">
        <v>1628</v>
      </c>
      <c r="G100" s="58" t="s">
        <v>296</v>
      </c>
      <c r="H100" s="58" t="s">
        <v>299</v>
      </c>
      <c r="I100" s="58" t="s">
        <v>553</v>
      </c>
      <c r="J100" s="58" t="s">
        <v>389</v>
      </c>
      <c r="K100" s="93" t="s">
        <v>212</v>
      </c>
      <c r="L100" s="100">
        <v>38</v>
      </c>
      <c r="M100" s="100">
        <v>65</v>
      </c>
      <c r="N100" s="100">
        <v>43</v>
      </c>
      <c r="O100" s="100">
        <v>54</v>
      </c>
      <c r="P100" s="100">
        <v>78</v>
      </c>
      <c r="Q100" s="60">
        <f t="shared" si="8"/>
        <v>278</v>
      </c>
      <c r="R100" s="58">
        <v>0.23</v>
      </c>
      <c r="S100" s="58">
        <v>0.26</v>
      </c>
      <c r="T100" s="58">
        <v>0.26</v>
      </c>
      <c r="U100" s="58">
        <v>0.26</v>
      </c>
      <c r="V100" s="58">
        <v>0.26</v>
      </c>
      <c r="W100" s="60">
        <f t="shared" si="7"/>
        <v>71.14</v>
      </c>
      <c r="X100" s="95">
        <v>8.5800000000000004E-4</v>
      </c>
      <c r="Y100" s="96">
        <f t="shared" si="9"/>
        <v>0.23852400000000001</v>
      </c>
      <c r="Z100" s="96">
        <v>8.91</v>
      </c>
      <c r="AA100" s="97">
        <f t="shared" si="10"/>
        <v>2476.98</v>
      </c>
      <c r="AB100" s="58">
        <v>0.41</v>
      </c>
      <c r="AC100" s="58">
        <f t="shared" si="12"/>
        <v>113.97999999999999</v>
      </c>
      <c r="AD100" s="98">
        <f t="shared" si="11"/>
        <v>2590.96</v>
      </c>
      <c r="AE100" s="99" t="s">
        <v>1687</v>
      </c>
      <c r="AF100" s="99" t="s">
        <v>1688</v>
      </c>
      <c r="AG100" s="99">
        <v>42055</v>
      </c>
      <c r="AH100" s="58">
        <v>5</v>
      </c>
      <c r="AI100" s="58">
        <v>224</v>
      </c>
      <c r="AJ100" s="58"/>
      <c r="AK100" s="58"/>
    </row>
    <row r="101" spans="1:37" ht="14.25" customHeight="1" x14ac:dyDescent="0.25">
      <c r="A101" s="92"/>
      <c r="B101" s="58">
        <v>463</v>
      </c>
      <c r="C101" s="58" t="s">
        <v>126</v>
      </c>
      <c r="D101" s="58">
        <v>304</v>
      </c>
      <c r="E101" s="58" t="s">
        <v>542</v>
      </c>
      <c r="F101" s="58" t="s">
        <v>1629</v>
      </c>
      <c r="G101" s="58" t="s">
        <v>127</v>
      </c>
      <c r="H101" s="58" t="s">
        <v>301</v>
      </c>
      <c r="I101" s="58" t="s">
        <v>556</v>
      </c>
      <c r="J101" s="58" t="s">
        <v>389</v>
      </c>
      <c r="K101" s="93" t="s">
        <v>212</v>
      </c>
      <c r="L101" s="100">
        <v>86</v>
      </c>
      <c r="M101" s="100">
        <v>136</v>
      </c>
      <c r="N101" s="100">
        <v>142</v>
      </c>
      <c r="O101" s="100">
        <v>152</v>
      </c>
      <c r="P101" s="100">
        <v>221</v>
      </c>
      <c r="Q101" s="60">
        <f t="shared" si="8"/>
        <v>737</v>
      </c>
      <c r="R101" s="58">
        <v>0.23</v>
      </c>
      <c r="S101" s="58">
        <v>0.26</v>
      </c>
      <c r="T101" s="58">
        <v>0.26</v>
      </c>
      <c r="U101" s="58">
        <v>0.26</v>
      </c>
      <c r="V101" s="58">
        <v>0.26</v>
      </c>
      <c r="W101" s="60">
        <f t="shared" si="7"/>
        <v>189.04000000000002</v>
      </c>
      <c r="X101" s="95">
        <v>8.5800000000000004E-4</v>
      </c>
      <c r="Y101" s="96">
        <f t="shared" si="9"/>
        <v>0.63234600000000007</v>
      </c>
      <c r="Z101" s="96">
        <v>8.91</v>
      </c>
      <c r="AA101" s="97">
        <f t="shared" si="10"/>
        <v>6566.67</v>
      </c>
      <c r="AB101" s="58">
        <v>0.41</v>
      </c>
      <c r="AC101" s="58"/>
      <c r="AD101" s="98">
        <f t="shared" si="11"/>
        <v>6566.67</v>
      </c>
      <c r="AE101" s="99"/>
      <c r="AF101" s="99"/>
      <c r="AG101" s="99"/>
      <c r="AH101" s="58">
        <v>11</v>
      </c>
      <c r="AI101" s="58">
        <v>595</v>
      </c>
      <c r="AJ101" s="58"/>
      <c r="AK101" s="58"/>
    </row>
    <row r="102" spans="1:37" ht="14.25" customHeight="1" x14ac:dyDescent="0.25">
      <c r="A102" s="92"/>
      <c r="B102" s="58">
        <v>10</v>
      </c>
      <c r="C102" s="58" t="s">
        <v>126</v>
      </c>
      <c r="D102" s="58" t="s">
        <v>464</v>
      </c>
      <c r="E102" s="58" t="s">
        <v>470</v>
      </c>
      <c r="F102" s="58" t="s">
        <v>1559</v>
      </c>
      <c r="G102" s="58" t="s">
        <v>300</v>
      </c>
      <c r="H102" s="58" t="s">
        <v>128</v>
      </c>
      <c r="I102" s="58" t="s">
        <v>556</v>
      </c>
      <c r="J102" s="58" t="s">
        <v>389</v>
      </c>
      <c r="K102" s="93" t="s">
        <v>212</v>
      </c>
      <c r="L102" s="100">
        <v>28</v>
      </c>
      <c r="M102" s="100">
        <v>26</v>
      </c>
      <c r="N102" s="100">
        <v>30</v>
      </c>
      <c r="O102" s="100">
        <v>30</v>
      </c>
      <c r="P102" s="100">
        <v>31</v>
      </c>
      <c r="Q102" s="60">
        <f t="shared" si="8"/>
        <v>145</v>
      </c>
      <c r="R102" s="58">
        <v>0.23</v>
      </c>
      <c r="S102" s="58">
        <v>0.26</v>
      </c>
      <c r="T102" s="58">
        <v>0.26</v>
      </c>
      <c r="U102" s="58">
        <v>0.26</v>
      </c>
      <c r="V102" s="58">
        <v>0.26</v>
      </c>
      <c r="W102" s="60">
        <f t="shared" si="7"/>
        <v>36.86</v>
      </c>
      <c r="X102" s="95">
        <v>8.5800000000000004E-4</v>
      </c>
      <c r="Y102" s="96">
        <f t="shared" si="9"/>
        <v>0.12441000000000001</v>
      </c>
      <c r="Z102" s="96">
        <v>8.91</v>
      </c>
      <c r="AA102" s="97">
        <f t="shared" si="10"/>
        <v>1291.95</v>
      </c>
      <c r="AB102" s="58">
        <v>0.41</v>
      </c>
      <c r="AC102" s="58">
        <f t="shared" si="12"/>
        <v>59.449999999999996</v>
      </c>
      <c r="AD102" s="98">
        <f t="shared" si="11"/>
        <v>1351.4</v>
      </c>
      <c r="AE102" s="99" t="s">
        <v>1687</v>
      </c>
      <c r="AF102" s="99" t="s">
        <v>1688</v>
      </c>
      <c r="AG102" s="99">
        <v>42055</v>
      </c>
      <c r="AH102" s="58">
        <v>1</v>
      </c>
      <c r="AI102" s="58">
        <v>117</v>
      </c>
      <c r="AJ102" s="58"/>
      <c r="AK102" s="58"/>
    </row>
    <row r="103" spans="1:37" ht="14.25" customHeight="1" x14ac:dyDescent="0.25">
      <c r="A103" s="92"/>
      <c r="B103" s="58">
        <v>463</v>
      </c>
      <c r="C103" s="58" t="s">
        <v>126</v>
      </c>
      <c r="D103" s="58">
        <v>306</v>
      </c>
      <c r="E103" s="58" t="s">
        <v>543</v>
      </c>
      <c r="F103" s="58" t="s">
        <v>1630</v>
      </c>
      <c r="G103" s="58" t="s">
        <v>302</v>
      </c>
      <c r="H103" s="58" t="s">
        <v>303</v>
      </c>
      <c r="I103" s="58" t="s">
        <v>556</v>
      </c>
      <c r="J103" s="58" t="s">
        <v>389</v>
      </c>
      <c r="K103" s="93" t="s">
        <v>212</v>
      </c>
      <c r="L103" s="100">
        <v>19</v>
      </c>
      <c r="M103" s="100">
        <v>22</v>
      </c>
      <c r="N103" s="100">
        <v>18</v>
      </c>
      <c r="O103" s="100">
        <v>20</v>
      </c>
      <c r="P103" s="100">
        <v>33</v>
      </c>
      <c r="Q103" s="60">
        <f t="shared" si="8"/>
        <v>112</v>
      </c>
      <c r="R103" s="58">
        <v>0.23</v>
      </c>
      <c r="S103" s="58">
        <v>0.26</v>
      </c>
      <c r="T103" s="58">
        <v>0.26</v>
      </c>
      <c r="U103" s="58">
        <v>0.26</v>
      </c>
      <c r="V103" s="58">
        <v>0.26</v>
      </c>
      <c r="W103" s="60">
        <f t="shared" si="7"/>
        <v>28.549999999999997</v>
      </c>
      <c r="X103" s="95">
        <v>8.5800000000000004E-4</v>
      </c>
      <c r="Y103" s="96">
        <f t="shared" si="9"/>
        <v>9.6096000000000001E-2</v>
      </c>
      <c r="Z103" s="96">
        <v>8.91</v>
      </c>
      <c r="AA103" s="97">
        <f t="shared" si="10"/>
        <v>997.92000000000007</v>
      </c>
      <c r="AB103" s="58">
        <v>0.41</v>
      </c>
      <c r="AC103" s="58">
        <f t="shared" si="12"/>
        <v>45.919999999999995</v>
      </c>
      <c r="AD103" s="98">
        <f t="shared" si="11"/>
        <v>1043.8400000000001</v>
      </c>
      <c r="AE103" s="99" t="s">
        <v>1687</v>
      </c>
      <c r="AF103" s="99" t="s">
        <v>1688</v>
      </c>
      <c r="AG103" s="99">
        <v>42055</v>
      </c>
      <c r="AH103" s="58">
        <v>3</v>
      </c>
      <c r="AI103" s="58">
        <v>91</v>
      </c>
      <c r="AJ103" s="58"/>
      <c r="AK103" s="58"/>
    </row>
    <row r="104" spans="1:37" ht="14.25" customHeight="1" x14ac:dyDescent="0.25">
      <c r="A104" s="92"/>
      <c r="B104" s="58">
        <v>453</v>
      </c>
      <c r="C104" s="58" t="s">
        <v>129</v>
      </c>
      <c r="D104" s="58">
        <v>306</v>
      </c>
      <c r="E104" s="58" t="s">
        <v>471</v>
      </c>
      <c r="F104" s="58" t="s">
        <v>1560</v>
      </c>
      <c r="G104" s="58" t="s">
        <v>131</v>
      </c>
      <c r="H104" s="58" t="s">
        <v>304</v>
      </c>
      <c r="I104" s="58" t="s">
        <v>553</v>
      </c>
      <c r="J104" s="58" t="s">
        <v>389</v>
      </c>
      <c r="K104" s="93" t="s">
        <v>212</v>
      </c>
      <c r="L104" s="94">
        <v>1699</v>
      </c>
      <c r="M104" s="94">
        <v>2367</v>
      </c>
      <c r="N104" s="94">
        <v>2358</v>
      </c>
      <c r="O104" s="94">
        <v>2088</v>
      </c>
      <c r="P104" s="94">
        <v>2979</v>
      </c>
      <c r="Q104" s="60">
        <f t="shared" si="8"/>
        <v>11491</v>
      </c>
      <c r="R104" s="58">
        <v>0.23</v>
      </c>
      <c r="S104" s="58">
        <v>0.26</v>
      </c>
      <c r="T104" s="58">
        <v>0.26</v>
      </c>
      <c r="U104" s="58">
        <v>0.26</v>
      </c>
      <c r="V104" s="58">
        <v>0.26</v>
      </c>
      <c r="W104" s="60">
        <f t="shared" si="7"/>
        <v>2936.69</v>
      </c>
      <c r="X104" s="95">
        <v>8.5800000000000004E-4</v>
      </c>
      <c r="Y104" s="96">
        <f t="shared" si="9"/>
        <v>9.8592779999999998</v>
      </c>
      <c r="Z104" s="96">
        <v>8.91</v>
      </c>
      <c r="AA104" s="97">
        <f t="shared" si="10"/>
        <v>102384.81</v>
      </c>
      <c r="AB104" s="58">
        <v>0.45</v>
      </c>
      <c r="AC104" s="58">
        <f t="shared" si="12"/>
        <v>5170.95</v>
      </c>
      <c r="AD104" s="98">
        <f t="shared" si="11"/>
        <v>107555.76</v>
      </c>
      <c r="AE104" s="99" t="s">
        <v>1687</v>
      </c>
      <c r="AF104" s="99" t="s">
        <v>1688</v>
      </c>
      <c r="AG104" s="99">
        <v>42055</v>
      </c>
      <c r="AH104" s="58">
        <v>228</v>
      </c>
      <c r="AI104" s="58">
        <v>9250</v>
      </c>
      <c r="AJ104" s="58"/>
      <c r="AK104" s="58"/>
    </row>
    <row r="105" spans="1:37" ht="14.25" customHeight="1" x14ac:dyDescent="0.25">
      <c r="A105" s="92"/>
      <c r="B105" s="58">
        <v>453</v>
      </c>
      <c r="C105" s="58" t="s">
        <v>129</v>
      </c>
      <c r="D105" s="58">
        <v>301</v>
      </c>
      <c r="E105" s="58" t="s">
        <v>472</v>
      </c>
      <c r="F105" s="58" t="s">
        <v>1561</v>
      </c>
      <c r="G105" s="58" t="s">
        <v>134</v>
      </c>
      <c r="H105" s="58" t="s">
        <v>135</v>
      </c>
      <c r="I105" s="58" t="s">
        <v>553</v>
      </c>
      <c r="J105" s="58" t="s">
        <v>389</v>
      </c>
      <c r="K105" s="93" t="s">
        <v>212</v>
      </c>
      <c r="L105" s="100">
        <v>979</v>
      </c>
      <c r="M105" s="94">
        <v>1629</v>
      </c>
      <c r="N105" s="94">
        <v>1551</v>
      </c>
      <c r="O105" s="94">
        <v>1242</v>
      </c>
      <c r="P105" s="94">
        <v>1697</v>
      </c>
      <c r="Q105" s="60">
        <f t="shared" si="8"/>
        <v>7098</v>
      </c>
      <c r="R105" s="58">
        <v>0.23</v>
      </c>
      <c r="S105" s="58">
        <v>0.26</v>
      </c>
      <c r="T105" s="58">
        <v>0.26</v>
      </c>
      <c r="U105" s="58">
        <v>0.26</v>
      </c>
      <c r="V105" s="58">
        <v>0.26</v>
      </c>
      <c r="W105" s="60">
        <f t="shared" si="7"/>
        <v>1816.1100000000001</v>
      </c>
      <c r="X105" s="95">
        <v>8.5800000000000004E-4</v>
      </c>
      <c r="Y105" s="96">
        <f t="shared" si="9"/>
        <v>6.0900840000000001</v>
      </c>
      <c r="Z105" s="96">
        <v>8.91</v>
      </c>
      <c r="AA105" s="97">
        <f t="shared" si="10"/>
        <v>63243.18</v>
      </c>
      <c r="AB105" s="58">
        <v>0.45</v>
      </c>
      <c r="AC105" s="58">
        <f t="shared" si="12"/>
        <v>3194.1</v>
      </c>
      <c r="AD105" s="98">
        <f t="shared" si="11"/>
        <v>66437.279999999999</v>
      </c>
      <c r="AE105" s="99" t="s">
        <v>1687</v>
      </c>
      <c r="AF105" s="99" t="s">
        <v>1688</v>
      </c>
      <c r="AG105" s="99">
        <v>42055</v>
      </c>
      <c r="AH105" s="58">
        <v>116</v>
      </c>
      <c r="AI105" s="58">
        <v>5699</v>
      </c>
      <c r="AJ105" s="58"/>
      <c r="AK105" s="58"/>
    </row>
    <row r="106" spans="1:37" ht="14.25" customHeight="1" x14ac:dyDescent="0.25">
      <c r="A106" s="92"/>
      <c r="B106" s="58">
        <v>453</v>
      </c>
      <c r="C106" s="58" t="s">
        <v>129</v>
      </c>
      <c r="D106" s="58">
        <v>305</v>
      </c>
      <c r="E106" s="58" t="s">
        <v>544</v>
      </c>
      <c r="F106" s="58" t="s">
        <v>1631</v>
      </c>
      <c r="G106" s="58" t="s">
        <v>305</v>
      </c>
      <c r="H106" s="58" t="s">
        <v>306</v>
      </c>
      <c r="I106" s="58" t="s">
        <v>553</v>
      </c>
      <c r="J106" s="58" t="s">
        <v>389</v>
      </c>
      <c r="K106" s="93" t="s">
        <v>212</v>
      </c>
      <c r="L106" s="94">
        <v>1324</v>
      </c>
      <c r="M106" s="94">
        <v>1877</v>
      </c>
      <c r="N106" s="94">
        <v>1797</v>
      </c>
      <c r="O106" s="94">
        <v>1750</v>
      </c>
      <c r="P106" s="94">
        <v>2660</v>
      </c>
      <c r="Q106" s="60">
        <f t="shared" si="8"/>
        <v>9408</v>
      </c>
      <c r="R106" s="58">
        <v>0.23</v>
      </c>
      <c r="S106" s="58">
        <v>0.26</v>
      </c>
      <c r="T106" s="58">
        <v>0.26</v>
      </c>
      <c r="U106" s="58">
        <v>0.26</v>
      </c>
      <c r="V106" s="58">
        <v>0.26</v>
      </c>
      <c r="W106" s="60">
        <f t="shared" si="7"/>
        <v>2406.36</v>
      </c>
      <c r="X106" s="95">
        <v>8.5800000000000004E-4</v>
      </c>
      <c r="Y106" s="96">
        <f t="shared" si="9"/>
        <v>8.072064000000001</v>
      </c>
      <c r="Z106" s="96">
        <v>8.91</v>
      </c>
      <c r="AA106" s="97">
        <f t="shared" si="10"/>
        <v>83825.279999999999</v>
      </c>
      <c r="AB106" s="58">
        <v>0.45</v>
      </c>
      <c r="AC106" s="58">
        <f t="shared" si="12"/>
        <v>4233.6000000000004</v>
      </c>
      <c r="AD106" s="98">
        <f t="shared" si="11"/>
        <v>88058.880000000005</v>
      </c>
      <c r="AE106" s="99" t="s">
        <v>1687</v>
      </c>
      <c r="AF106" s="99" t="s">
        <v>1688</v>
      </c>
      <c r="AG106" s="99">
        <v>42055</v>
      </c>
      <c r="AH106" s="58">
        <v>200</v>
      </c>
      <c r="AI106" s="58">
        <v>7584</v>
      </c>
      <c r="AJ106" s="58"/>
      <c r="AK106" s="58"/>
    </row>
    <row r="107" spans="1:37" ht="14.25" customHeight="1" x14ac:dyDescent="0.25">
      <c r="A107" s="92"/>
      <c r="B107" s="58">
        <v>453</v>
      </c>
      <c r="C107" s="58" t="s">
        <v>129</v>
      </c>
      <c r="D107" s="58">
        <v>300</v>
      </c>
      <c r="E107" s="58" t="s">
        <v>545</v>
      </c>
      <c r="F107" s="58" t="s">
        <v>1632</v>
      </c>
      <c r="G107" s="58" t="s">
        <v>307</v>
      </c>
      <c r="H107" s="58" t="s">
        <v>308</v>
      </c>
      <c r="I107" s="58" t="s">
        <v>553</v>
      </c>
      <c r="J107" s="58" t="s">
        <v>389</v>
      </c>
      <c r="K107" s="93" t="s">
        <v>212</v>
      </c>
      <c r="L107" s="94">
        <v>1097</v>
      </c>
      <c r="M107" s="94">
        <v>1430</v>
      </c>
      <c r="N107" s="94">
        <v>1458</v>
      </c>
      <c r="O107" s="94">
        <v>1410</v>
      </c>
      <c r="P107" s="94">
        <v>1959</v>
      </c>
      <c r="Q107" s="60">
        <f t="shared" si="8"/>
        <v>7354</v>
      </c>
      <c r="R107" s="58">
        <v>0.23</v>
      </c>
      <c r="S107" s="58">
        <v>0.26</v>
      </c>
      <c r="T107" s="58">
        <v>0.26</v>
      </c>
      <c r="U107" s="58">
        <v>0.26</v>
      </c>
      <c r="V107" s="58">
        <v>0.26</v>
      </c>
      <c r="W107" s="60">
        <f t="shared" si="7"/>
        <v>1879.13</v>
      </c>
      <c r="X107" s="95">
        <v>8.5800000000000004E-4</v>
      </c>
      <c r="Y107" s="96">
        <f t="shared" si="9"/>
        <v>6.3097320000000003</v>
      </c>
      <c r="Z107" s="96">
        <v>8.91</v>
      </c>
      <c r="AA107" s="97">
        <f t="shared" si="10"/>
        <v>65524.14</v>
      </c>
      <c r="AB107" s="58">
        <v>0.45</v>
      </c>
      <c r="AC107" s="58">
        <f t="shared" si="12"/>
        <v>3309.3</v>
      </c>
      <c r="AD107" s="98">
        <f t="shared" si="11"/>
        <v>68833.440000000002</v>
      </c>
      <c r="AE107" s="99" t="s">
        <v>1687</v>
      </c>
      <c r="AF107" s="99" t="s">
        <v>1688</v>
      </c>
      <c r="AG107" s="99">
        <v>42055</v>
      </c>
      <c r="AH107" s="58">
        <v>127</v>
      </c>
      <c r="AI107" s="58">
        <v>5925</v>
      </c>
      <c r="AJ107" s="58"/>
      <c r="AK107" s="58"/>
    </row>
    <row r="108" spans="1:37" ht="14.25" customHeight="1" x14ac:dyDescent="0.25">
      <c r="A108" s="92"/>
      <c r="B108" s="58">
        <v>453</v>
      </c>
      <c r="C108" s="58" t="s">
        <v>129</v>
      </c>
      <c r="D108" s="58">
        <v>300</v>
      </c>
      <c r="E108" s="58" t="s">
        <v>545</v>
      </c>
      <c r="F108" s="58" t="s">
        <v>1633</v>
      </c>
      <c r="G108" s="58" t="s">
        <v>309</v>
      </c>
      <c r="H108" s="58" t="s">
        <v>310</v>
      </c>
      <c r="I108" s="58" t="s">
        <v>553</v>
      </c>
      <c r="J108" s="58" t="s">
        <v>389</v>
      </c>
      <c r="K108" s="93" t="s">
        <v>212</v>
      </c>
      <c r="L108" s="100">
        <v>103</v>
      </c>
      <c r="M108" s="100">
        <v>124</v>
      </c>
      <c r="N108" s="100">
        <v>124</v>
      </c>
      <c r="O108" s="100">
        <v>120</v>
      </c>
      <c r="P108" s="100">
        <v>163</v>
      </c>
      <c r="Q108" s="60">
        <f t="shared" si="8"/>
        <v>634</v>
      </c>
      <c r="R108" s="58">
        <v>0.23</v>
      </c>
      <c r="S108" s="58">
        <v>0.26</v>
      </c>
      <c r="T108" s="58">
        <v>0.26</v>
      </c>
      <c r="U108" s="58">
        <v>0.26</v>
      </c>
      <c r="V108" s="58">
        <v>0.26</v>
      </c>
      <c r="W108" s="60">
        <f t="shared" si="7"/>
        <v>161.75000000000003</v>
      </c>
      <c r="X108" s="95">
        <v>8.5800000000000004E-4</v>
      </c>
      <c r="Y108" s="96">
        <f t="shared" si="9"/>
        <v>0.54397200000000001</v>
      </c>
      <c r="Z108" s="96">
        <v>8.91</v>
      </c>
      <c r="AA108" s="97">
        <f t="shared" si="10"/>
        <v>5648.9400000000005</v>
      </c>
      <c r="AB108" s="58">
        <v>0.45</v>
      </c>
      <c r="AC108" s="58">
        <f t="shared" si="12"/>
        <v>285.3</v>
      </c>
      <c r="AD108" s="98">
        <f t="shared" si="11"/>
        <v>5934.2400000000007</v>
      </c>
      <c r="AE108" s="99" t="s">
        <v>1687</v>
      </c>
      <c r="AF108" s="99" t="s">
        <v>1688</v>
      </c>
      <c r="AG108" s="99">
        <v>42055</v>
      </c>
      <c r="AH108" s="58">
        <v>34</v>
      </c>
      <c r="AI108" s="58">
        <v>511</v>
      </c>
      <c r="AJ108" s="58"/>
      <c r="AK108" s="58"/>
    </row>
    <row r="109" spans="1:37" ht="14.25" customHeight="1" x14ac:dyDescent="0.25">
      <c r="A109" s="92"/>
      <c r="B109" s="58">
        <v>453</v>
      </c>
      <c r="C109" s="58" t="s">
        <v>129</v>
      </c>
      <c r="D109" s="58">
        <v>303</v>
      </c>
      <c r="E109" s="58" t="s">
        <v>473</v>
      </c>
      <c r="F109" s="58" t="s">
        <v>1562</v>
      </c>
      <c r="G109" s="58" t="s">
        <v>137</v>
      </c>
      <c r="H109" s="58" t="s">
        <v>138</v>
      </c>
      <c r="I109" s="58" t="s">
        <v>553</v>
      </c>
      <c r="J109" s="58" t="s">
        <v>389</v>
      </c>
      <c r="K109" s="93" t="s">
        <v>212</v>
      </c>
      <c r="L109" s="100">
        <v>427</v>
      </c>
      <c r="M109" s="100">
        <v>522</v>
      </c>
      <c r="N109" s="100">
        <v>448</v>
      </c>
      <c r="O109" s="100">
        <v>372</v>
      </c>
      <c r="P109" s="100">
        <v>535</v>
      </c>
      <c r="Q109" s="60">
        <f t="shared" si="8"/>
        <v>2304</v>
      </c>
      <c r="R109" s="58">
        <v>0.23</v>
      </c>
      <c r="S109" s="58">
        <v>0.26</v>
      </c>
      <c r="T109" s="58">
        <v>0.26</v>
      </c>
      <c r="U109" s="58">
        <v>0.26</v>
      </c>
      <c r="V109" s="58">
        <v>0.26</v>
      </c>
      <c r="W109" s="60">
        <f t="shared" si="7"/>
        <v>586.23</v>
      </c>
      <c r="X109" s="95">
        <v>8.5800000000000004E-4</v>
      </c>
      <c r="Y109" s="96">
        <f t="shared" si="9"/>
        <v>1.9768320000000001</v>
      </c>
      <c r="Z109" s="96">
        <v>8.91</v>
      </c>
      <c r="AA109" s="97">
        <f t="shared" si="10"/>
        <v>20528.64</v>
      </c>
      <c r="AB109" s="58">
        <v>0.45</v>
      </c>
      <c r="AC109" s="58">
        <f t="shared" si="12"/>
        <v>1036.8</v>
      </c>
      <c r="AD109" s="98">
        <f t="shared" si="11"/>
        <v>21565.439999999999</v>
      </c>
      <c r="AE109" s="99" t="s">
        <v>1687</v>
      </c>
      <c r="AF109" s="99" t="s">
        <v>1688</v>
      </c>
      <c r="AG109" s="99">
        <v>42055</v>
      </c>
      <c r="AH109" s="58">
        <v>34</v>
      </c>
      <c r="AI109" s="58">
        <v>1853</v>
      </c>
      <c r="AJ109" s="58"/>
      <c r="AK109" s="58"/>
    </row>
    <row r="110" spans="1:37" ht="14.25" customHeight="1" x14ac:dyDescent="0.25">
      <c r="A110" s="92"/>
      <c r="B110" s="58">
        <v>453</v>
      </c>
      <c r="C110" s="58" t="s">
        <v>129</v>
      </c>
      <c r="D110" s="58">
        <v>302</v>
      </c>
      <c r="E110" s="58" t="s">
        <v>474</v>
      </c>
      <c r="F110" s="58" t="s">
        <v>1563</v>
      </c>
      <c r="G110" s="58" t="s">
        <v>139</v>
      </c>
      <c r="H110" s="58" t="s">
        <v>140</v>
      </c>
      <c r="I110" s="58" t="s">
        <v>553</v>
      </c>
      <c r="J110" s="58" t="s">
        <v>389</v>
      </c>
      <c r="K110" s="93" t="s">
        <v>212</v>
      </c>
      <c r="L110" s="100">
        <v>338</v>
      </c>
      <c r="M110" s="100">
        <v>512</v>
      </c>
      <c r="N110" s="100">
        <v>445</v>
      </c>
      <c r="O110" s="100">
        <v>459</v>
      </c>
      <c r="P110" s="100">
        <v>713</v>
      </c>
      <c r="Q110" s="60">
        <f t="shared" si="8"/>
        <v>2467</v>
      </c>
      <c r="R110" s="58">
        <v>0.23</v>
      </c>
      <c r="S110" s="58">
        <v>0.26</v>
      </c>
      <c r="T110" s="58">
        <v>0.26</v>
      </c>
      <c r="U110" s="58">
        <v>0.26</v>
      </c>
      <c r="V110" s="58">
        <v>0.26</v>
      </c>
      <c r="W110" s="60">
        <f t="shared" si="7"/>
        <v>631.28</v>
      </c>
      <c r="X110" s="95">
        <v>8.5800000000000004E-4</v>
      </c>
      <c r="Y110" s="96">
        <f t="shared" si="9"/>
        <v>2.1166860000000001</v>
      </c>
      <c r="Z110" s="96">
        <v>8.91</v>
      </c>
      <c r="AA110" s="97">
        <f t="shared" si="10"/>
        <v>21980.97</v>
      </c>
      <c r="AB110" s="58">
        <v>0.45</v>
      </c>
      <c r="AC110" s="58">
        <f t="shared" si="12"/>
        <v>1110.1500000000001</v>
      </c>
      <c r="AD110" s="98">
        <f t="shared" si="11"/>
        <v>23091.120000000003</v>
      </c>
      <c r="AE110" s="99" t="s">
        <v>1687</v>
      </c>
      <c r="AF110" s="99" t="s">
        <v>1688</v>
      </c>
      <c r="AG110" s="99">
        <v>42055</v>
      </c>
      <c r="AH110" s="58">
        <v>42</v>
      </c>
      <c r="AI110" s="58">
        <v>1988</v>
      </c>
      <c r="AJ110" s="58"/>
      <c r="AK110" s="58"/>
    </row>
    <row r="111" spans="1:37" ht="14.25" customHeight="1" x14ac:dyDescent="0.25">
      <c r="A111" s="92"/>
      <c r="B111" s="58">
        <v>454</v>
      </c>
      <c r="C111" s="58" t="s">
        <v>141</v>
      </c>
      <c r="D111" s="58">
        <v>300</v>
      </c>
      <c r="E111" s="58" t="s">
        <v>475</v>
      </c>
      <c r="F111" s="58" t="s">
        <v>1634</v>
      </c>
      <c r="G111" s="92" t="s">
        <v>1644</v>
      </c>
      <c r="H111" s="61" t="s">
        <v>1657</v>
      </c>
      <c r="I111" s="58" t="s">
        <v>553</v>
      </c>
      <c r="J111" s="58" t="s">
        <v>389</v>
      </c>
      <c r="K111" s="93" t="s">
        <v>212</v>
      </c>
      <c r="L111" s="100">
        <v>73</v>
      </c>
      <c r="M111" s="100">
        <v>59</v>
      </c>
      <c r="N111" s="100">
        <v>75</v>
      </c>
      <c r="O111" s="100">
        <v>58</v>
      </c>
      <c r="P111" s="100">
        <v>100</v>
      </c>
      <c r="Q111" s="60">
        <f t="shared" si="8"/>
        <v>365</v>
      </c>
      <c r="R111" s="58">
        <v>0.23</v>
      </c>
      <c r="S111" s="58">
        <v>0.26</v>
      </c>
      <c r="T111" s="58">
        <v>0.26</v>
      </c>
      <c r="U111" s="58">
        <v>0.26</v>
      </c>
      <c r="V111" s="58">
        <v>0.26</v>
      </c>
      <c r="W111" s="60">
        <f t="shared" si="7"/>
        <v>92.71</v>
      </c>
      <c r="X111" s="95">
        <v>8.5800000000000004E-4</v>
      </c>
      <c r="Y111" s="96">
        <f t="shared" si="9"/>
        <v>0.31317</v>
      </c>
      <c r="Z111" s="96">
        <v>8.91</v>
      </c>
      <c r="AA111" s="97">
        <f t="shared" si="10"/>
        <v>3252.15</v>
      </c>
      <c r="AB111" s="58">
        <v>0.45</v>
      </c>
      <c r="AC111" s="58">
        <f t="shared" si="12"/>
        <v>164.25</v>
      </c>
      <c r="AD111" s="98">
        <f t="shared" si="11"/>
        <v>3416.4</v>
      </c>
      <c r="AE111" s="99" t="s">
        <v>1687</v>
      </c>
      <c r="AF111" s="99" t="s">
        <v>1688</v>
      </c>
      <c r="AG111" s="99">
        <v>42055</v>
      </c>
      <c r="AH111" s="58">
        <v>9</v>
      </c>
      <c r="AI111" s="58">
        <v>295</v>
      </c>
      <c r="AJ111" s="58"/>
      <c r="AK111" s="58"/>
    </row>
    <row r="112" spans="1:37" ht="14.25" customHeight="1" x14ac:dyDescent="0.25">
      <c r="A112" s="92"/>
      <c r="B112" s="58">
        <v>454</v>
      </c>
      <c r="C112" s="58" t="s">
        <v>141</v>
      </c>
      <c r="D112" s="58">
        <v>300</v>
      </c>
      <c r="E112" s="58" t="s">
        <v>475</v>
      </c>
      <c r="F112" s="58" t="s">
        <v>1564</v>
      </c>
      <c r="G112" s="58" t="s">
        <v>142</v>
      </c>
      <c r="H112" s="58" t="s">
        <v>143</v>
      </c>
      <c r="I112" s="58" t="s">
        <v>554</v>
      </c>
      <c r="J112" s="58" t="s">
        <v>389</v>
      </c>
      <c r="K112" s="93" t="s">
        <v>212</v>
      </c>
      <c r="L112" s="100">
        <v>32</v>
      </c>
      <c r="M112" s="100">
        <v>34</v>
      </c>
      <c r="N112" s="100">
        <v>33</v>
      </c>
      <c r="O112" s="100">
        <v>40</v>
      </c>
      <c r="P112" s="100">
        <v>54</v>
      </c>
      <c r="Q112" s="60">
        <f t="shared" si="8"/>
        <v>193</v>
      </c>
      <c r="R112" s="58">
        <v>0.23</v>
      </c>
      <c r="S112" s="58">
        <v>0.26</v>
      </c>
      <c r="T112" s="58">
        <v>0.26</v>
      </c>
      <c r="U112" s="58">
        <v>0.26</v>
      </c>
      <c r="V112" s="58">
        <v>0.26</v>
      </c>
      <c r="W112" s="60">
        <f t="shared" si="7"/>
        <v>49.22</v>
      </c>
      <c r="X112" s="95">
        <v>8.5800000000000004E-4</v>
      </c>
      <c r="Y112" s="96">
        <f t="shared" si="9"/>
        <v>0.16559400000000002</v>
      </c>
      <c r="Z112" s="96">
        <v>8.91</v>
      </c>
      <c r="AA112" s="97">
        <f t="shared" si="10"/>
        <v>1719.63</v>
      </c>
      <c r="AB112" s="58">
        <v>0.45</v>
      </c>
      <c r="AC112" s="58">
        <f t="shared" si="12"/>
        <v>86.850000000000009</v>
      </c>
      <c r="AD112" s="98">
        <f t="shared" si="11"/>
        <v>1806.48</v>
      </c>
      <c r="AE112" s="99" t="s">
        <v>1687</v>
      </c>
      <c r="AF112" s="99" t="s">
        <v>1688</v>
      </c>
      <c r="AG112" s="99">
        <v>42055</v>
      </c>
      <c r="AH112" s="58">
        <v>5</v>
      </c>
      <c r="AI112" s="58">
        <v>156</v>
      </c>
      <c r="AJ112" s="58"/>
      <c r="AK112" s="58"/>
    </row>
    <row r="113" spans="1:37" ht="14.25" customHeight="1" x14ac:dyDescent="0.25">
      <c r="A113" s="92"/>
      <c r="B113" s="58">
        <v>454</v>
      </c>
      <c r="C113" s="58" t="s">
        <v>141</v>
      </c>
      <c r="D113" s="58">
        <v>300</v>
      </c>
      <c r="E113" s="58" t="s">
        <v>475</v>
      </c>
      <c r="F113" s="58" t="s">
        <v>1635</v>
      </c>
      <c r="G113" s="58" t="s">
        <v>144</v>
      </c>
      <c r="H113" s="58" t="s">
        <v>145</v>
      </c>
      <c r="I113" s="58" t="s">
        <v>554</v>
      </c>
      <c r="J113" s="58" t="s">
        <v>389</v>
      </c>
      <c r="K113" s="93" t="s">
        <v>212</v>
      </c>
      <c r="L113" s="100">
        <v>62</v>
      </c>
      <c r="M113" s="100">
        <v>55</v>
      </c>
      <c r="N113" s="100">
        <v>53</v>
      </c>
      <c r="O113" s="100">
        <v>59</v>
      </c>
      <c r="P113" s="100">
        <v>93</v>
      </c>
      <c r="Q113" s="60">
        <f t="shared" si="8"/>
        <v>322</v>
      </c>
      <c r="R113" s="58">
        <v>0.23</v>
      </c>
      <c r="S113" s="58">
        <v>0.26</v>
      </c>
      <c r="T113" s="58">
        <v>0.26</v>
      </c>
      <c r="U113" s="58">
        <v>0.26</v>
      </c>
      <c r="V113" s="58">
        <v>0.26</v>
      </c>
      <c r="W113" s="60">
        <f t="shared" si="7"/>
        <v>81.860000000000014</v>
      </c>
      <c r="X113" s="95">
        <v>8.5800000000000004E-4</v>
      </c>
      <c r="Y113" s="96">
        <f t="shared" si="9"/>
        <v>0.27627600000000002</v>
      </c>
      <c r="Z113" s="96">
        <v>8.91</v>
      </c>
      <c r="AA113" s="97">
        <f t="shared" si="10"/>
        <v>2869.02</v>
      </c>
      <c r="AB113" s="58">
        <v>0.45</v>
      </c>
      <c r="AC113" s="58">
        <f t="shared" si="12"/>
        <v>144.9</v>
      </c>
      <c r="AD113" s="98">
        <f t="shared" si="11"/>
        <v>3013.92</v>
      </c>
      <c r="AE113" s="99" t="s">
        <v>1687</v>
      </c>
      <c r="AF113" s="99" t="s">
        <v>1688</v>
      </c>
      <c r="AG113" s="99">
        <v>42055</v>
      </c>
      <c r="AH113" s="58">
        <v>11</v>
      </c>
      <c r="AI113" s="58">
        <v>261</v>
      </c>
      <c r="AJ113" s="58"/>
      <c r="AK113" s="58"/>
    </row>
    <row r="114" spans="1:37" ht="14.25" customHeight="1" x14ac:dyDescent="0.25">
      <c r="A114" s="92"/>
      <c r="B114" s="58">
        <v>455</v>
      </c>
      <c r="C114" s="58" t="s">
        <v>146</v>
      </c>
      <c r="D114" s="58">
        <v>303</v>
      </c>
      <c r="E114" s="58" t="s">
        <v>476</v>
      </c>
      <c r="F114" s="58" t="s">
        <v>1565</v>
      </c>
      <c r="G114" s="58" t="s">
        <v>148</v>
      </c>
      <c r="H114" s="58" t="s">
        <v>149</v>
      </c>
      <c r="I114" s="58" t="s">
        <v>554</v>
      </c>
      <c r="J114" s="58" t="s">
        <v>389</v>
      </c>
      <c r="K114" s="93" t="s">
        <v>212</v>
      </c>
      <c r="L114" s="100">
        <v>10</v>
      </c>
      <c r="M114" s="100">
        <v>10</v>
      </c>
      <c r="N114" s="100">
        <v>10</v>
      </c>
      <c r="O114" s="100">
        <v>10</v>
      </c>
      <c r="P114" s="100">
        <v>10</v>
      </c>
      <c r="Q114" s="60">
        <f t="shared" si="8"/>
        <v>50</v>
      </c>
      <c r="R114" s="58">
        <v>0.23</v>
      </c>
      <c r="S114" s="58">
        <v>0.26</v>
      </c>
      <c r="T114" s="58">
        <v>0.26</v>
      </c>
      <c r="U114" s="58">
        <v>0.26</v>
      </c>
      <c r="V114" s="58">
        <v>0.26</v>
      </c>
      <c r="W114" s="60">
        <f t="shared" si="7"/>
        <v>12.7</v>
      </c>
      <c r="X114" s="95">
        <v>8.5800000000000004E-4</v>
      </c>
      <c r="Y114" s="96">
        <f t="shared" si="9"/>
        <v>4.2900000000000001E-2</v>
      </c>
      <c r="Z114" s="96">
        <v>8.91</v>
      </c>
      <c r="AA114" s="97">
        <f t="shared" si="10"/>
        <v>445.5</v>
      </c>
      <c r="AB114" s="58">
        <v>0.41</v>
      </c>
      <c r="AC114" s="58">
        <f t="shared" si="12"/>
        <v>20.5</v>
      </c>
      <c r="AD114" s="98">
        <f t="shared" si="11"/>
        <v>466</v>
      </c>
      <c r="AE114" s="99" t="s">
        <v>1687</v>
      </c>
      <c r="AF114" s="99" t="s">
        <v>1688</v>
      </c>
      <c r="AG114" s="99">
        <v>42055</v>
      </c>
      <c r="AH114" s="58">
        <v>3</v>
      </c>
      <c r="AI114" s="58">
        <v>26</v>
      </c>
      <c r="AJ114" s="58"/>
      <c r="AK114" s="58"/>
    </row>
    <row r="115" spans="1:37" ht="14.25" customHeight="1" x14ac:dyDescent="0.25">
      <c r="A115" s="92"/>
      <c r="B115" s="58">
        <v>455</v>
      </c>
      <c r="C115" s="58" t="s">
        <v>146</v>
      </c>
      <c r="D115" s="58">
        <v>302</v>
      </c>
      <c r="E115" s="58" t="s">
        <v>611</v>
      </c>
      <c r="F115" s="58" t="s">
        <v>1566</v>
      </c>
      <c r="G115" s="58" t="s">
        <v>1650</v>
      </c>
      <c r="H115" s="61" t="s">
        <v>1647</v>
      </c>
      <c r="I115" s="58" t="s">
        <v>554</v>
      </c>
      <c r="J115" s="58" t="s">
        <v>389</v>
      </c>
      <c r="K115" s="93" t="s">
        <v>212</v>
      </c>
      <c r="L115" s="100">
        <v>19</v>
      </c>
      <c r="M115" s="100">
        <v>18</v>
      </c>
      <c r="N115" s="100">
        <v>37</v>
      </c>
      <c r="O115" s="100">
        <v>24</v>
      </c>
      <c r="P115" s="100">
        <v>61</v>
      </c>
      <c r="Q115" s="60">
        <f t="shared" si="8"/>
        <v>159</v>
      </c>
      <c r="R115" s="58">
        <v>0.23</v>
      </c>
      <c r="S115" s="58">
        <v>0.26</v>
      </c>
      <c r="T115" s="58">
        <v>0.26</v>
      </c>
      <c r="U115" s="58">
        <v>0.26</v>
      </c>
      <c r="V115" s="58">
        <v>0.26</v>
      </c>
      <c r="W115" s="60">
        <f t="shared" si="7"/>
        <v>40.770000000000003</v>
      </c>
      <c r="X115" s="95">
        <v>8.5800000000000004E-4</v>
      </c>
      <c r="Y115" s="96">
        <f t="shared" si="9"/>
        <v>0.13642200000000002</v>
      </c>
      <c r="Z115" s="96">
        <v>8.91</v>
      </c>
      <c r="AA115" s="97">
        <f t="shared" si="10"/>
        <v>1416.69</v>
      </c>
      <c r="AB115" s="58">
        <v>0.41</v>
      </c>
      <c r="AC115" s="58">
        <f t="shared" si="12"/>
        <v>65.19</v>
      </c>
      <c r="AD115" s="98">
        <f t="shared" si="11"/>
        <v>1481.88</v>
      </c>
      <c r="AE115" s="99" t="s">
        <v>1687</v>
      </c>
      <c r="AF115" s="99" t="s">
        <v>1688</v>
      </c>
      <c r="AG115" s="99">
        <v>42055</v>
      </c>
      <c r="AH115" s="58">
        <v>4</v>
      </c>
      <c r="AI115" s="58">
        <v>130</v>
      </c>
      <c r="AJ115" s="58"/>
      <c r="AK115" s="58"/>
    </row>
    <row r="116" spans="1:37" ht="14.25" customHeight="1" x14ac:dyDescent="0.25">
      <c r="A116" s="92"/>
      <c r="B116" s="58">
        <v>456</v>
      </c>
      <c r="C116" s="58" t="s">
        <v>150</v>
      </c>
      <c r="D116" s="58">
        <v>302</v>
      </c>
      <c r="E116" s="58" t="s">
        <v>612</v>
      </c>
      <c r="F116" s="58" t="s">
        <v>1636</v>
      </c>
      <c r="G116" s="58" t="s">
        <v>1659</v>
      </c>
      <c r="H116" s="61" t="s">
        <v>1658</v>
      </c>
      <c r="I116" s="58" t="s">
        <v>557</v>
      </c>
      <c r="J116" s="58" t="s">
        <v>389</v>
      </c>
      <c r="K116" s="93" t="s">
        <v>212</v>
      </c>
      <c r="L116" s="100">
        <v>97</v>
      </c>
      <c r="M116" s="100">
        <v>125</v>
      </c>
      <c r="N116" s="100">
        <v>135</v>
      </c>
      <c r="O116" s="100">
        <v>171</v>
      </c>
      <c r="P116" s="100">
        <v>227</v>
      </c>
      <c r="Q116" s="60">
        <f t="shared" si="8"/>
        <v>755</v>
      </c>
      <c r="R116" s="58">
        <v>0.23</v>
      </c>
      <c r="S116" s="58">
        <v>0.26</v>
      </c>
      <c r="T116" s="58">
        <v>0.26</v>
      </c>
      <c r="U116" s="58">
        <v>0.26</v>
      </c>
      <c r="V116" s="58">
        <v>0.26</v>
      </c>
      <c r="W116" s="60">
        <f t="shared" si="7"/>
        <v>193.39000000000001</v>
      </c>
      <c r="X116" s="95">
        <v>8.5800000000000004E-4</v>
      </c>
      <c r="Y116" s="96">
        <f t="shared" si="9"/>
        <v>0.64778999999999998</v>
      </c>
      <c r="Z116" s="96">
        <v>8.91</v>
      </c>
      <c r="AA116" s="97">
        <f t="shared" si="10"/>
        <v>6727.05</v>
      </c>
      <c r="AB116" s="58">
        <v>0.41</v>
      </c>
      <c r="AC116" s="58">
        <f t="shared" si="12"/>
        <v>309.54999999999995</v>
      </c>
      <c r="AD116" s="98">
        <f t="shared" si="11"/>
        <v>7036.6</v>
      </c>
      <c r="AE116" s="99" t="s">
        <v>1687</v>
      </c>
      <c r="AF116" s="99" t="s">
        <v>1688</v>
      </c>
      <c r="AG116" s="99">
        <v>42055</v>
      </c>
      <c r="AH116" s="58">
        <v>34</v>
      </c>
      <c r="AI116" s="58">
        <v>610</v>
      </c>
      <c r="AJ116" s="58"/>
      <c r="AK116" s="58"/>
    </row>
    <row r="117" spans="1:37" ht="14.25" customHeight="1" x14ac:dyDescent="0.25">
      <c r="A117" s="92"/>
      <c r="B117" s="58">
        <v>456</v>
      </c>
      <c r="C117" s="58" t="s">
        <v>150</v>
      </c>
      <c r="D117" s="58">
        <v>301</v>
      </c>
      <c r="E117" s="58" t="s">
        <v>477</v>
      </c>
      <c r="F117" s="58" t="s">
        <v>1637</v>
      </c>
      <c r="G117" s="58" t="s">
        <v>151</v>
      </c>
      <c r="H117" s="58" t="s">
        <v>152</v>
      </c>
      <c r="I117" s="58" t="s">
        <v>557</v>
      </c>
      <c r="J117" s="58" t="s">
        <v>389</v>
      </c>
      <c r="K117" s="93" t="s">
        <v>212</v>
      </c>
      <c r="L117" s="100">
        <v>324</v>
      </c>
      <c r="M117" s="100">
        <v>335</v>
      </c>
      <c r="N117" s="100">
        <v>389</v>
      </c>
      <c r="O117" s="100">
        <v>334</v>
      </c>
      <c r="P117" s="100">
        <v>511</v>
      </c>
      <c r="Q117" s="60">
        <f t="shared" si="8"/>
        <v>1893</v>
      </c>
      <c r="R117" s="58">
        <v>0.23</v>
      </c>
      <c r="S117" s="58">
        <v>0.26</v>
      </c>
      <c r="T117" s="58">
        <v>0.26</v>
      </c>
      <c r="U117" s="58">
        <v>0.26</v>
      </c>
      <c r="V117" s="58">
        <v>0.26</v>
      </c>
      <c r="W117" s="60">
        <f t="shared" si="7"/>
        <v>482.46000000000004</v>
      </c>
      <c r="X117" s="95">
        <v>8.5800000000000004E-4</v>
      </c>
      <c r="Y117" s="96">
        <f t="shared" si="9"/>
        <v>1.6241940000000001</v>
      </c>
      <c r="Z117" s="96">
        <v>8.91</v>
      </c>
      <c r="AA117" s="97">
        <f t="shared" si="10"/>
        <v>16866.63</v>
      </c>
      <c r="AB117" s="58">
        <v>0.41</v>
      </c>
      <c r="AC117" s="58">
        <f t="shared" si="12"/>
        <v>776.13</v>
      </c>
      <c r="AD117" s="98">
        <f t="shared" si="11"/>
        <v>17642.760000000002</v>
      </c>
      <c r="AE117" s="99" t="s">
        <v>1687</v>
      </c>
      <c r="AF117" s="99" t="s">
        <v>1688</v>
      </c>
      <c r="AG117" s="99">
        <v>42055</v>
      </c>
      <c r="AH117" s="58">
        <v>56</v>
      </c>
      <c r="AI117" s="58">
        <v>1527</v>
      </c>
      <c r="AJ117" s="58"/>
      <c r="AK117" s="58"/>
    </row>
    <row r="118" spans="1:37" ht="14.25" customHeight="1" x14ac:dyDescent="0.25">
      <c r="A118" s="92"/>
      <c r="B118" s="58">
        <v>456</v>
      </c>
      <c r="C118" s="58" t="s">
        <v>150</v>
      </c>
      <c r="D118" s="58">
        <v>301</v>
      </c>
      <c r="E118" s="58" t="s">
        <v>546</v>
      </c>
      <c r="F118" s="58" t="s">
        <v>1567</v>
      </c>
      <c r="G118" s="58" t="s">
        <v>153</v>
      </c>
      <c r="H118" s="58" t="s">
        <v>1652</v>
      </c>
      <c r="I118" s="58" t="s">
        <v>557</v>
      </c>
      <c r="J118" s="58" t="s">
        <v>389</v>
      </c>
      <c r="K118" s="93" t="s">
        <v>212</v>
      </c>
      <c r="L118" s="100">
        <v>281</v>
      </c>
      <c r="M118" s="100">
        <v>427</v>
      </c>
      <c r="N118" s="100">
        <v>392</v>
      </c>
      <c r="O118" s="100">
        <v>382</v>
      </c>
      <c r="P118" s="100">
        <v>521</v>
      </c>
      <c r="Q118" s="60">
        <f t="shared" si="8"/>
        <v>2003</v>
      </c>
      <c r="R118" s="58">
        <v>0.23</v>
      </c>
      <c r="S118" s="58">
        <v>0.26</v>
      </c>
      <c r="T118" s="58">
        <v>0.26</v>
      </c>
      <c r="U118" s="58">
        <v>0.26</v>
      </c>
      <c r="V118" s="58">
        <v>0.26</v>
      </c>
      <c r="W118" s="60">
        <f t="shared" si="7"/>
        <v>512.35</v>
      </c>
      <c r="X118" s="95">
        <v>8.5800000000000004E-4</v>
      </c>
      <c r="Y118" s="96">
        <f t="shared" si="9"/>
        <v>1.718574</v>
      </c>
      <c r="Z118" s="96">
        <v>8.91</v>
      </c>
      <c r="AA118" s="97">
        <f t="shared" si="10"/>
        <v>17846.73</v>
      </c>
      <c r="AB118" s="58">
        <v>0.41</v>
      </c>
      <c r="AC118" s="58">
        <f t="shared" si="12"/>
        <v>821.2299999999999</v>
      </c>
      <c r="AD118" s="98">
        <f t="shared" si="11"/>
        <v>18667.96</v>
      </c>
      <c r="AE118" s="99" t="s">
        <v>1687</v>
      </c>
      <c r="AF118" s="99" t="s">
        <v>1688</v>
      </c>
      <c r="AG118" s="99">
        <v>42055</v>
      </c>
      <c r="AH118" s="58">
        <v>45</v>
      </c>
      <c r="AI118" s="58">
        <v>1612</v>
      </c>
      <c r="AJ118" s="58"/>
      <c r="AK118" s="58"/>
    </row>
    <row r="119" spans="1:37" ht="14.25" customHeight="1" x14ac:dyDescent="0.25">
      <c r="A119" s="92"/>
      <c r="B119" s="58">
        <v>457</v>
      </c>
      <c r="C119" s="58" t="s">
        <v>312</v>
      </c>
      <c r="D119" s="58">
        <v>300</v>
      </c>
      <c r="E119" s="58" t="s">
        <v>547</v>
      </c>
      <c r="F119" s="58" t="s">
        <v>1638</v>
      </c>
      <c r="G119" s="58" t="s">
        <v>312</v>
      </c>
      <c r="H119" s="58" t="s">
        <v>313</v>
      </c>
      <c r="I119" s="58" t="s">
        <v>553</v>
      </c>
      <c r="J119" s="58" t="s">
        <v>389</v>
      </c>
      <c r="K119" s="93" t="s">
        <v>212</v>
      </c>
      <c r="L119" s="100">
        <v>10</v>
      </c>
      <c r="M119" s="100">
        <v>10</v>
      </c>
      <c r="N119" s="100">
        <v>10</v>
      </c>
      <c r="O119" s="100">
        <v>10</v>
      </c>
      <c r="P119" s="100">
        <v>10</v>
      </c>
      <c r="Q119" s="60">
        <f t="shared" si="8"/>
        <v>50</v>
      </c>
      <c r="R119" s="58">
        <v>0.23</v>
      </c>
      <c r="S119" s="58">
        <v>0.26</v>
      </c>
      <c r="T119" s="58">
        <v>0.26</v>
      </c>
      <c r="U119" s="58">
        <v>0.26</v>
      </c>
      <c r="V119" s="58">
        <v>0.26</v>
      </c>
      <c r="W119" s="60">
        <f t="shared" si="7"/>
        <v>12.7</v>
      </c>
      <c r="X119" s="95">
        <v>8.5800000000000004E-4</v>
      </c>
      <c r="Y119" s="96">
        <f t="shared" si="9"/>
        <v>4.2900000000000001E-2</v>
      </c>
      <c r="Z119" s="96">
        <v>8.91</v>
      </c>
      <c r="AA119" s="97">
        <f t="shared" si="10"/>
        <v>445.5</v>
      </c>
      <c r="AB119" s="58">
        <v>0.41</v>
      </c>
      <c r="AC119" s="58">
        <f t="shared" si="12"/>
        <v>20.5</v>
      </c>
      <c r="AD119" s="98">
        <f t="shared" si="11"/>
        <v>466</v>
      </c>
      <c r="AE119" s="99" t="s">
        <v>1687</v>
      </c>
      <c r="AF119" s="99" t="s">
        <v>1688</v>
      </c>
      <c r="AG119" s="99">
        <v>42055</v>
      </c>
      <c r="AH119" s="58">
        <v>1</v>
      </c>
      <c r="AI119" s="58">
        <v>19</v>
      </c>
      <c r="AJ119" s="58"/>
      <c r="AK119" s="58"/>
    </row>
    <row r="120" spans="1:37" ht="14.25" customHeight="1" x14ac:dyDescent="0.25">
      <c r="A120" s="92"/>
      <c r="B120" s="58">
        <v>458</v>
      </c>
      <c r="C120" s="58" t="s">
        <v>154</v>
      </c>
      <c r="D120" s="58">
        <v>303</v>
      </c>
      <c r="E120" s="58" t="s">
        <v>478</v>
      </c>
      <c r="F120" s="58" t="s">
        <v>1568</v>
      </c>
      <c r="G120" s="58" t="s">
        <v>155</v>
      </c>
      <c r="H120" s="58" t="s">
        <v>314</v>
      </c>
      <c r="I120" s="58" t="s">
        <v>554</v>
      </c>
      <c r="J120" s="58" t="s">
        <v>389</v>
      </c>
      <c r="K120" s="93" t="s">
        <v>212</v>
      </c>
      <c r="L120" s="94">
        <v>2209</v>
      </c>
      <c r="M120" s="94">
        <v>2374</v>
      </c>
      <c r="N120" s="94">
        <v>2343</v>
      </c>
      <c r="O120" s="94">
        <v>2623</v>
      </c>
      <c r="P120" s="94">
        <v>5469</v>
      </c>
      <c r="Q120" s="60">
        <f t="shared" si="8"/>
        <v>15018</v>
      </c>
      <c r="R120" s="58">
        <v>0.23</v>
      </c>
      <c r="S120" s="58">
        <v>0.26</v>
      </c>
      <c r="T120" s="58">
        <v>0.26</v>
      </c>
      <c r="U120" s="58">
        <v>0.26</v>
      </c>
      <c r="V120" s="58">
        <v>0.26</v>
      </c>
      <c r="W120" s="60">
        <f t="shared" si="7"/>
        <v>3838.4100000000003</v>
      </c>
      <c r="X120" s="95">
        <v>8.5800000000000004E-4</v>
      </c>
      <c r="Y120" s="96">
        <f t="shared" si="9"/>
        <v>12.885444000000001</v>
      </c>
      <c r="Z120" s="96">
        <v>8.91</v>
      </c>
      <c r="AA120" s="97">
        <f t="shared" si="10"/>
        <v>133810.38</v>
      </c>
      <c r="AB120" s="58">
        <v>0.41</v>
      </c>
      <c r="AC120" s="58">
        <f t="shared" si="12"/>
        <v>6157.3799999999992</v>
      </c>
      <c r="AD120" s="98">
        <f t="shared" si="11"/>
        <v>139967.76</v>
      </c>
      <c r="AE120" s="99" t="s">
        <v>1687</v>
      </c>
      <c r="AF120" s="99" t="s">
        <v>1688</v>
      </c>
      <c r="AG120" s="99">
        <v>42055</v>
      </c>
      <c r="AH120" s="58">
        <v>204</v>
      </c>
      <c r="AI120" s="58">
        <v>12196</v>
      </c>
      <c r="AJ120" s="58"/>
      <c r="AK120" s="58"/>
    </row>
    <row r="121" spans="1:37" ht="14.25" customHeight="1" x14ac:dyDescent="0.25">
      <c r="A121" s="92"/>
      <c r="B121" s="58">
        <v>458</v>
      </c>
      <c r="C121" s="58" t="s">
        <v>154</v>
      </c>
      <c r="D121" s="58">
        <v>309</v>
      </c>
      <c r="E121" s="58" t="s">
        <v>548</v>
      </c>
      <c r="F121" s="58" t="s">
        <v>1569</v>
      </c>
      <c r="G121" s="58" t="s">
        <v>158</v>
      </c>
      <c r="H121" s="58" t="s">
        <v>315</v>
      </c>
      <c r="I121" s="58" t="s">
        <v>554</v>
      </c>
      <c r="J121" s="58" t="s">
        <v>389</v>
      </c>
      <c r="K121" s="93" t="s">
        <v>212</v>
      </c>
      <c r="L121" s="100">
        <v>772</v>
      </c>
      <c r="M121" s="100">
        <v>812</v>
      </c>
      <c r="N121" s="100">
        <v>895</v>
      </c>
      <c r="O121" s="100">
        <v>788</v>
      </c>
      <c r="P121" s="94">
        <v>1683</v>
      </c>
      <c r="Q121" s="60">
        <f t="shared" si="8"/>
        <v>4950</v>
      </c>
      <c r="R121" s="58">
        <v>0.23</v>
      </c>
      <c r="S121" s="58">
        <v>0.26</v>
      </c>
      <c r="T121" s="58">
        <v>0.26</v>
      </c>
      <c r="U121" s="58">
        <v>0.26</v>
      </c>
      <c r="V121" s="58">
        <v>0.26</v>
      </c>
      <c r="W121" s="60">
        <f t="shared" si="7"/>
        <v>1263.8400000000001</v>
      </c>
      <c r="X121" s="95">
        <v>8.5800000000000004E-4</v>
      </c>
      <c r="Y121" s="96">
        <f t="shared" si="9"/>
        <v>4.2471000000000005</v>
      </c>
      <c r="Z121" s="96">
        <v>8.91</v>
      </c>
      <c r="AA121" s="97">
        <f t="shared" si="10"/>
        <v>44104.5</v>
      </c>
      <c r="AB121" s="58">
        <v>0.41</v>
      </c>
      <c r="AC121" s="58">
        <f t="shared" si="12"/>
        <v>2029.4999999999998</v>
      </c>
      <c r="AD121" s="98">
        <f t="shared" si="11"/>
        <v>46134</v>
      </c>
      <c r="AE121" s="99" t="s">
        <v>1687</v>
      </c>
      <c r="AF121" s="99" t="s">
        <v>1688</v>
      </c>
      <c r="AG121" s="99">
        <v>42055</v>
      </c>
      <c r="AH121" s="58">
        <v>76</v>
      </c>
      <c r="AI121" s="58">
        <v>4013</v>
      </c>
      <c r="AJ121" s="58"/>
      <c r="AK121" s="58"/>
    </row>
    <row r="122" spans="1:37" ht="14.25" customHeight="1" x14ac:dyDescent="0.25">
      <c r="A122" s="92"/>
      <c r="B122" s="58">
        <v>458</v>
      </c>
      <c r="C122" s="58" t="s">
        <v>154</v>
      </c>
      <c r="D122" s="58">
        <v>307</v>
      </c>
      <c r="E122" s="58" t="s">
        <v>549</v>
      </c>
      <c r="F122" s="58" t="s">
        <v>1570</v>
      </c>
      <c r="G122" s="58" t="s">
        <v>161</v>
      </c>
      <c r="H122" s="58" t="s">
        <v>316</v>
      </c>
      <c r="I122" s="58" t="s">
        <v>554</v>
      </c>
      <c r="J122" s="58" t="s">
        <v>389</v>
      </c>
      <c r="K122" s="93" t="s">
        <v>212</v>
      </c>
      <c r="L122" s="94">
        <v>1333</v>
      </c>
      <c r="M122" s="94">
        <v>1599</v>
      </c>
      <c r="N122" s="94">
        <v>1601</v>
      </c>
      <c r="O122" s="94">
        <v>1594</v>
      </c>
      <c r="P122" s="94">
        <v>3398</v>
      </c>
      <c r="Q122" s="60">
        <f t="shared" si="8"/>
        <v>9525</v>
      </c>
      <c r="R122" s="58">
        <v>0.23</v>
      </c>
      <c r="S122" s="58">
        <v>0.26</v>
      </c>
      <c r="T122" s="58">
        <v>0.26</v>
      </c>
      <c r="U122" s="58">
        <v>0.26</v>
      </c>
      <c r="V122" s="58">
        <v>0.26</v>
      </c>
      <c r="W122" s="60">
        <f t="shared" si="7"/>
        <v>2436.5100000000002</v>
      </c>
      <c r="X122" s="95">
        <v>8.5800000000000004E-4</v>
      </c>
      <c r="Y122" s="96">
        <f t="shared" si="9"/>
        <v>8.1724499999999995</v>
      </c>
      <c r="Z122" s="96">
        <v>8.91</v>
      </c>
      <c r="AA122" s="97">
        <f t="shared" si="10"/>
        <v>84867.75</v>
      </c>
      <c r="AB122" s="58">
        <v>0.41</v>
      </c>
      <c r="AC122" s="58">
        <f t="shared" si="12"/>
        <v>3905.2499999999995</v>
      </c>
      <c r="AD122" s="98">
        <f t="shared" si="11"/>
        <v>88773</v>
      </c>
      <c r="AE122" s="99" t="s">
        <v>1687</v>
      </c>
      <c r="AF122" s="99" t="s">
        <v>1688</v>
      </c>
      <c r="AG122" s="99">
        <v>42055</v>
      </c>
      <c r="AH122" s="58">
        <v>158</v>
      </c>
      <c r="AI122" s="58">
        <v>7726</v>
      </c>
      <c r="AJ122" s="58"/>
      <c r="AK122" s="58"/>
    </row>
    <row r="123" spans="1:37" ht="14.25" customHeight="1" x14ac:dyDescent="0.25">
      <c r="A123" s="92"/>
      <c r="B123" s="58">
        <v>458</v>
      </c>
      <c r="C123" s="58" t="s">
        <v>154</v>
      </c>
      <c r="D123" s="58">
        <v>314</v>
      </c>
      <c r="E123" s="58" t="s">
        <v>482</v>
      </c>
      <c r="F123" s="58" t="s">
        <v>1571</v>
      </c>
      <c r="G123" s="58" t="s">
        <v>165</v>
      </c>
      <c r="H123" s="58" t="s">
        <v>166</v>
      </c>
      <c r="I123" s="58" t="s">
        <v>554</v>
      </c>
      <c r="J123" s="58" t="s">
        <v>389</v>
      </c>
      <c r="K123" s="93" t="s">
        <v>212</v>
      </c>
      <c r="L123" s="100">
        <v>487</v>
      </c>
      <c r="M123" s="100">
        <v>650</v>
      </c>
      <c r="N123" s="100">
        <v>617</v>
      </c>
      <c r="O123" s="100">
        <v>678</v>
      </c>
      <c r="P123" s="94">
        <v>1287</v>
      </c>
      <c r="Q123" s="60">
        <f t="shared" si="8"/>
        <v>3719</v>
      </c>
      <c r="R123" s="58">
        <v>0.23</v>
      </c>
      <c r="S123" s="58">
        <v>0.26</v>
      </c>
      <c r="T123" s="58">
        <v>0.26</v>
      </c>
      <c r="U123" s="58">
        <v>0.26</v>
      </c>
      <c r="V123" s="58">
        <v>0.26</v>
      </c>
      <c r="W123" s="60">
        <f t="shared" si="7"/>
        <v>952.33</v>
      </c>
      <c r="X123" s="95">
        <v>8.5800000000000004E-4</v>
      </c>
      <c r="Y123" s="96">
        <f t="shared" si="9"/>
        <v>3.1909020000000003</v>
      </c>
      <c r="Z123" s="96">
        <v>8.91</v>
      </c>
      <c r="AA123" s="97">
        <f t="shared" si="10"/>
        <v>33136.29</v>
      </c>
      <c r="AB123" s="58">
        <v>0.41</v>
      </c>
      <c r="AC123" s="58">
        <f t="shared" si="12"/>
        <v>1524.79</v>
      </c>
      <c r="AD123" s="98">
        <f t="shared" si="11"/>
        <v>34661.08</v>
      </c>
      <c r="AE123" s="99" t="s">
        <v>1687</v>
      </c>
      <c r="AF123" s="99" t="s">
        <v>1688</v>
      </c>
      <c r="AG123" s="99">
        <v>42055</v>
      </c>
      <c r="AH123" s="58">
        <v>56</v>
      </c>
      <c r="AI123" s="58">
        <v>3013</v>
      </c>
      <c r="AJ123" s="58"/>
      <c r="AK123" s="58"/>
    </row>
    <row r="124" spans="1:37" ht="14.25" customHeight="1" x14ac:dyDescent="0.25">
      <c r="A124" s="92"/>
      <c r="B124" s="58">
        <v>458</v>
      </c>
      <c r="C124" s="58" t="s">
        <v>154</v>
      </c>
      <c r="D124" s="58">
        <v>306</v>
      </c>
      <c r="E124" s="58" t="s">
        <v>481</v>
      </c>
      <c r="F124" s="58" t="s">
        <v>1572</v>
      </c>
      <c r="G124" s="58" t="s">
        <v>163</v>
      </c>
      <c r="H124" s="58" t="s">
        <v>317</v>
      </c>
      <c r="I124" s="58" t="s">
        <v>554</v>
      </c>
      <c r="J124" s="58" t="s">
        <v>389</v>
      </c>
      <c r="K124" s="93" t="s">
        <v>212</v>
      </c>
      <c r="L124" s="100">
        <v>554</v>
      </c>
      <c r="M124" s="100">
        <v>622</v>
      </c>
      <c r="N124" s="100">
        <v>707</v>
      </c>
      <c r="O124" s="100">
        <v>697</v>
      </c>
      <c r="P124" s="94">
        <v>1598</v>
      </c>
      <c r="Q124" s="60">
        <f t="shared" si="8"/>
        <v>4178</v>
      </c>
      <c r="R124" s="58">
        <v>0.23</v>
      </c>
      <c r="S124" s="58">
        <v>0.26</v>
      </c>
      <c r="T124" s="58">
        <v>0.26</v>
      </c>
      <c r="U124" s="58">
        <v>0.26</v>
      </c>
      <c r="V124" s="58">
        <v>0.26</v>
      </c>
      <c r="W124" s="60">
        <f t="shared" si="7"/>
        <v>1069.6599999999999</v>
      </c>
      <c r="X124" s="95">
        <v>8.5800000000000004E-4</v>
      </c>
      <c r="Y124" s="96">
        <f t="shared" si="9"/>
        <v>3.584724</v>
      </c>
      <c r="Z124" s="96">
        <v>8.91</v>
      </c>
      <c r="AA124" s="97">
        <f t="shared" si="10"/>
        <v>37225.980000000003</v>
      </c>
      <c r="AB124" s="58">
        <v>0.41</v>
      </c>
      <c r="AC124" s="58">
        <f t="shared" si="12"/>
        <v>1712.9799999999998</v>
      </c>
      <c r="AD124" s="98">
        <f t="shared" si="11"/>
        <v>38938.960000000006</v>
      </c>
      <c r="AE124" s="99" t="s">
        <v>1687</v>
      </c>
      <c r="AF124" s="99" t="s">
        <v>1688</v>
      </c>
      <c r="AG124" s="99">
        <v>42055</v>
      </c>
      <c r="AH124" s="58">
        <v>119</v>
      </c>
      <c r="AI124" s="58">
        <v>3396</v>
      </c>
      <c r="AJ124" s="58"/>
      <c r="AK124" s="58"/>
    </row>
    <row r="125" spans="1:37" ht="14.25" customHeight="1" x14ac:dyDescent="0.25">
      <c r="A125" s="92"/>
      <c r="B125" s="58">
        <v>458</v>
      </c>
      <c r="C125" s="58" t="s">
        <v>154</v>
      </c>
      <c r="D125" s="58">
        <v>304</v>
      </c>
      <c r="E125" s="58" t="s">
        <v>483</v>
      </c>
      <c r="F125" s="58" t="s">
        <v>1573</v>
      </c>
      <c r="G125" s="58" t="s">
        <v>167</v>
      </c>
      <c r="H125" s="58" t="s">
        <v>53</v>
      </c>
      <c r="I125" s="58" t="s">
        <v>554</v>
      </c>
      <c r="J125" s="58" t="s">
        <v>389</v>
      </c>
      <c r="K125" s="93" t="s">
        <v>212</v>
      </c>
      <c r="L125" s="100">
        <v>971</v>
      </c>
      <c r="M125" s="94">
        <v>1094</v>
      </c>
      <c r="N125" s="94">
        <v>1020</v>
      </c>
      <c r="O125" s="94">
        <v>1158</v>
      </c>
      <c r="P125" s="94">
        <v>2555</v>
      </c>
      <c r="Q125" s="60">
        <f t="shared" si="8"/>
        <v>6798</v>
      </c>
      <c r="R125" s="58">
        <v>0.23</v>
      </c>
      <c r="S125" s="58">
        <v>0.26</v>
      </c>
      <c r="T125" s="58">
        <v>0.26</v>
      </c>
      <c r="U125" s="58">
        <v>0.26</v>
      </c>
      <c r="V125" s="58">
        <v>0.26</v>
      </c>
      <c r="W125" s="60">
        <f t="shared" si="7"/>
        <v>1738.35</v>
      </c>
      <c r="X125" s="95">
        <v>8.5800000000000004E-4</v>
      </c>
      <c r="Y125" s="96">
        <f t="shared" si="9"/>
        <v>5.8326840000000004</v>
      </c>
      <c r="Z125" s="96">
        <v>8.91</v>
      </c>
      <c r="AA125" s="97">
        <f t="shared" si="10"/>
        <v>60570.18</v>
      </c>
      <c r="AB125" s="58">
        <v>0.41</v>
      </c>
      <c r="AC125" s="58">
        <f t="shared" si="12"/>
        <v>2787.18</v>
      </c>
      <c r="AD125" s="98">
        <f t="shared" si="11"/>
        <v>63357.36</v>
      </c>
      <c r="AE125" s="99" t="s">
        <v>1687</v>
      </c>
      <c r="AF125" s="99" t="s">
        <v>1688</v>
      </c>
      <c r="AG125" s="99">
        <v>42055</v>
      </c>
      <c r="AH125" s="58">
        <v>178</v>
      </c>
      <c r="AI125" s="58">
        <v>5523</v>
      </c>
      <c r="AJ125" s="58"/>
      <c r="AK125" s="58"/>
    </row>
    <row r="126" spans="1:37" ht="14.25" customHeight="1" x14ac:dyDescent="0.25">
      <c r="A126" s="92"/>
      <c r="B126" s="58">
        <v>458</v>
      </c>
      <c r="C126" s="58" t="s">
        <v>154</v>
      </c>
      <c r="D126" s="58">
        <v>312</v>
      </c>
      <c r="E126" s="58" t="s">
        <v>484</v>
      </c>
      <c r="F126" s="58" t="s">
        <v>1574</v>
      </c>
      <c r="G126" s="58" t="s">
        <v>168</v>
      </c>
      <c r="H126" s="58" t="s">
        <v>318</v>
      </c>
      <c r="I126" s="58" t="s">
        <v>554</v>
      </c>
      <c r="J126" s="58" t="s">
        <v>389</v>
      </c>
      <c r="K126" s="93" t="s">
        <v>212</v>
      </c>
      <c r="L126" s="100">
        <v>589</v>
      </c>
      <c r="M126" s="100">
        <v>628</v>
      </c>
      <c r="N126" s="100">
        <v>617</v>
      </c>
      <c r="O126" s="100">
        <v>662</v>
      </c>
      <c r="P126" s="94">
        <v>1415</v>
      </c>
      <c r="Q126" s="60">
        <f t="shared" si="8"/>
        <v>3911</v>
      </c>
      <c r="R126" s="58">
        <v>0.23</v>
      </c>
      <c r="S126" s="58">
        <v>0.26</v>
      </c>
      <c r="T126" s="58">
        <v>0.26</v>
      </c>
      <c r="U126" s="58">
        <v>0.26</v>
      </c>
      <c r="V126" s="58">
        <v>0.26</v>
      </c>
      <c r="W126" s="60">
        <f t="shared" si="7"/>
        <v>999.19</v>
      </c>
      <c r="X126" s="95">
        <v>8.5800000000000004E-4</v>
      </c>
      <c r="Y126" s="96">
        <f t="shared" si="9"/>
        <v>3.3556380000000003</v>
      </c>
      <c r="Z126" s="96">
        <v>8.91</v>
      </c>
      <c r="AA126" s="97">
        <f t="shared" si="10"/>
        <v>34847.01</v>
      </c>
      <c r="AB126" s="58">
        <v>0.41</v>
      </c>
      <c r="AC126" s="58">
        <f t="shared" si="12"/>
        <v>1603.51</v>
      </c>
      <c r="AD126" s="98">
        <f t="shared" si="11"/>
        <v>36450.520000000004</v>
      </c>
      <c r="AE126" s="99" t="s">
        <v>1687</v>
      </c>
      <c r="AF126" s="99" t="s">
        <v>1688</v>
      </c>
      <c r="AG126" s="99">
        <v>42055</v>
      </c>
      <c r="AH126" s="58">
        <v>108</v>
      </c>
      <c r="AI126" s="58">
        <v>3175</v>
      </c>
      <c r="AJ126" s="58"/>
      <c r="AK126" s="58"/>
    </row>
    <row r="127" spans="1:37" ht="14.25" customHeight="1" x14ac:dyDescent="0.25">
      <c r="A127" s="92"/>
      <c r="B127" s="58">
        <v>458</v>
      </c>
      <c r="C127" s="58" t="s">
        <v>154</v>
      </c>
      <c r="D127" s="58">
        <v>302</v>
      </c>
      <c r="E127" s="58" t="s">
        <v>485</v>
      </c>
      <c r="F127" s="58" t="s">
        <v>1575</v>
      </c>
      <c r="G127" s="58" t="s">
        <v>171</v>
      </c>
      <c r="H127" s="58" t="s">
        <v>172</v>
      </c>
      <c r="I127" s="58" t="s">
        <v>554</v>
      </c>
      <c r="J127" s="58" t="s">
        <v>389</v>
      </c>
      <c r="K127" s="93" t="s">
        <v>212</v>
      </c>
      <c r="L127" s="100">
        <v>726</v>
      </c>
      <c r="M127" s="100">
        <v>826</v>
      </c>
      <c r="N127" s="100">
        <v>813</v>
      </c>
      <c r="O127" s="100">
        <v>897</v>
      </c>
      <c r="P127" s="94">
        <v>1864</v>
      </c>
      <c r="Q127" s="60">
        <f t="shared" si="8"/>
        <v>5126</v>
      </c>
      <c r="R127" s="58">
        <v>0.23</v>
      </c>
      <c r="S127" s="58">
        <v>0.26</v>
      </c>
      <c r="T127" s="58">
        <v>0.26</v>
      </c>
      <c r="U127" s="58">
        <v>0.26</v>
      </c>
      <c r="V127" s="58">
        <v>0.26</v>
      </c>
      <c r="W127" s="60">
        <f t="shared" si="7"/>
        <v>1310.98</v>
      </c>
      <c r="X127" s="95">
        <v>8.5800000000000004E-4</v>
      </c>
      <c r="Y127" s="96">
        <f t="shared" si="9"/>
        <v>4.3981080000000006</v>
      </c>
      <c r="Z127" s="96">
        <v>8.91</v>
      </c>
      <c r="AA127" s="97">
        <f t="shared" si="10"/>
        <v>45672.66</v>
      </c>
      <c r="AB127" s="58">
        <v>0.41</v>
      </c>
      <c r="AC127" s="58">
        <f t="shared" si="12"/>
        <v>2101.66</v>
      </c>
      <c r="AD127" s="98">
        <f t="shared" si="11"/>
        <v>47774.320000000007</v>
      </c>
      <c r="AE127" s="99" t="s">
        <v>1687</v>
      </c>
      <c r="AF127" s="99" t="s">
        <v>1688</v>
      </c>
      <c r="AG127" s="99">
        <v>42055</v>
      </c>
      <c r="AH127" s="58">
        <v>119</v>
      </c>
      <c r="AI127" s="58">
        <v>4161</v>
      </c>
      <c r="AJ127" s="58"/>
      <c r="AK127" s="58"/>
    </row>
    <row r="128" spans="1:37" ht="14.25" customHeight="1" x14ac:dyDescent="0.25">
      <c r="A128" s="92"/>
      <c r="B128" s="58">
        <v>458</v>
      </c>
      <c r="C128" s="58" t="s">
        <v>154</v>
      </c>
      <c r="D128" s="58">
        <v>313</v>
      </c>
      <c r="E128" s="58" t="s">
        <v>486</v>
      </c>
      <c r="F128" s="58" t="s">
        <v>1576</v>
      </c>
      <c r="G128" s="58" t="s">
        <v>173</v>
      </c>
      <c r="H128" s="58" t="s">
        <v>174</v>
      </c>
      <c r="I128" s="58" t="s">
        <v>554</v>
      </c>
      <c r="J128" s="58" t="s">
        <v>389</v>
      </c>
      <c r="K128" s="93" t="s">
        <v>212</v>
      </c>
      <c r="L128" s="100">
        <v>347</v>
      </c>
      <c r="M128" s="100">
        <v>428</v>
      </c>
      <c r="N128" s="100">
        <v>371</v>
      </c>
      <c r="O128" s="100">
        <v>391</v>
      </c>
      <c r="P128" s="100">
        <v>872</v>
      </c>
      <c r="Q128" s="60">
        <f t="shared" si="8"/>
        <v>2409</v>
      </c>
      <c r="R128" s="58">
        <v>0.23</v>
      </c>
      <c r="S128" s="58">
        <v>0.26</v>
      </c>
      <c r="T128" s="58">
        <v>0.26</v>
      </c>
      <c r="U128" s="58">
        <v>0.26</v>
      </c>
      <c r="V128" s="58">
        <v>0.26</v>
      </c>
      <c r="W128" s="60">
        <f t="shared" si="7"/>
        <v>615.93000000000006</v>
      </c>
      <c r="X128" s="95">
        <v>8.5800000000000004E-4</v>
      </c>
      <c r="Y128" s="96">
        <f t="shared" si="9"/>
        <v>2.0669219999999999</v>
      </c>
      <c r="Z128" s="96">
        <v>8.91</v>
      </c>
      <c r="AA128" s="97">
        <f t="shared" si="10"/>
        <v>21464.19</v>
      </c>
      <c r="AB128" s="58">
        <v>0.41</v>
      </c>
      <c r="AC128" s="58">
        <f t="shared" si="12"/>
        <v>987.68999999999994</v>
      </c>
      <c r="AD128" s="98">
        <f t="shared" si="11"/>
        <v>22451.879999999997</v>
      </c>
      <c r="AE128" s="99" t="s">
        <v>1687</v>
      </c>
      <c r="AF128" s="99" t="s">
        <v>1688</v>
      </c>
      <c r="AG128" s="99">
        <v>42055</v>
      </c>
      <c r="AH128" s="58">
        <v>73</v>
      </c>
      <c r="AI128" s="58">
        <v>1954</v>
      </c>
      <c r="AJ128" s="58"/>
      <c r="AK128" s="58"/>
    </row>
    <row r="129" spans="1:37" ht="14.25" customHeight="1" x14ac:dyDescent="0.25">
      <c r="A129" s="92"/>
      <c r="B129" s="58">
        <v>458</v>
      </c>
      <c r="C129" s="58" t="s">
        <v>154</v>
      </c>
      <c r="D129" s="58">
        <v>300</v>
      </c>
      <c r="E129" s="58" t="s">
        <v>487</v>
      </c>
      <c r="F129" s="58" t="s">
        <v>1577</v>
      </c>
      <c r="G129" s="58" t="s">
        <v>154</v>
      </c>
      <c r="H129" s="58" t="s">
        <v>175</v>
      </c>
      <c r="I129" s="58" t="s">
        <v>554</v>
      </c>
      <c r="J129" s="58" t="s">
        <v>389</v>
      </c>
      <c r="K129" s="93" t="s">
        <v>212</v>
      </c>
      <c r="L129" s="94">
        <v>1467</v>
      </c>
      <c r="M129" s="94">
        <v>1580</v>
      </c>
      <c r="N129" s="94">
        <v>1552</v>
      </c>
      <c r="O129" s="94">
        <v>1712</v>
      </c>
      <c r="P129" s="94">
        <v>3466</v>
      </c>
      <c r="Q129" s="60">
        <f t="shared" si="8"/>
        <v>9777</v>
      </c>
      <c r="R129" s="58">
        <v>0.23</v>
      </c>
      <c r="S129" s="58">
        <v>0.26</v>
      </c>
      <c r="T129" s="58">
        <v>0.26</v>
      </c>
      <c r="U129" s="58">
        <v>0.26</v>
      </c>
      <c r="V129" s="58">
        <v>0.26</v>
      </c>
      <c r="W129" s="60">
        <f t="shared" si="7"/>
        <v>2498.0100000000002</v>
      </c>
      <c r="X129" s="95">
        <v>8.5800000000000004E-4</v>
      </c>
      <c r="Y129" s="96">
        <f t="shared" si="9"/>
        <v>8.3886660000000006</v>
      </c>
      <c r="Z129" s="96">
        <v>8.91</v>
      </c>
      <c r="AA129" s="97">
        <f t="shared" si="10"/>
        <v>87113.07</v>
      </c>
      <c r="AB129" s="58">
        <v>0.41</v>
      </c>
      <c r="AC129" s="58">
        <f t="shared" si="12"/>
        <v>4008.5699999999997</v>
      </c>
      <c r="AD129" s="98">
        <f t="shared" si="11"/>
        <v>91121.640000000014</v>
      </c>
      <c r="AE129" s="99" t="s">
        <v>1687</v>
      </c>
      <c r="AF129" s="99" t="s">
        <v>1688</v>
      </c>
      <c r="AG129" s="99">
        <v>42055</v>
      </c>
      <c r="AH129" s="58">
        <v>188</v>
      </c>
      <c r="AI129" s="58">
        <v>7934</v>
      </c>
      <c r="AJ129" s="58"/>
      <c r="AK129" s="58"/>
    </row>
    <row r="130" spans="1:37" ht="14.25" customHeight="1" x14ac:dyDescent="0.25">
      <c r="A130" s="92"/>
      <c r="B130" s="58">
        <v>458</v>
      </c>
      <c r="C130" s="58" t="s">
        <v>154</v>
      </c>
      <c r="D130" s="58">
        <v>305</v>
      </c>
      <c r="E130" s="58" t="s">
        <v>550</v>
      </c>
      <c r="F130" s="58" t="s">
        <v>1578</v>
      </c>
      <c r="G130" s="58" t="s">
        <v>177</v>
      </c>
      <c r="H130" s="58" t="s">
        <v>178</v>
      </c>
      <c r="I130" s="58" t="s">
        <v>554</v>
      </c>
      <c r="J130" s="58" t="s">
        <v>389</v>
      </c>
      <c r="K130" s="93" t="s">
        <v>212</v>
      </c>
      <c r="L130" s="100">
        <v>663</v>
      </c>
      <c r="M130" s="100">
        <v>728</v>
      </c>
      <c r="N130" s="100">
        <v>696</v>
      </c>
      <c r="O130" s="100">
        <v>832</v>
      </c>
      <c r="P130" s="94">
        <v>1501</v>
      </c>
      <c r="Q130" s="60">
        <f t="shared" si="8"/>
        <v>4420</v>
      </c>
      <c r="R130" s="58">
        <v>0.23</v>
      </c>
      <c r="S130" s="58">
        <v>0.26</v>
      </c>
      <c r="T130" s="58">
        <v>0.26</v>
      </c>
      <c r="U130" s="58">
        <v>0.26</v>
      </c>
      <c r="V130" s="58">
        <v>0.26</v>
      </c>
      <c r="W130" s="60">
        <f t="shared" si="7"/>
        <v>1129.31</v>
      </c>
      <c r="X130" s="95">
        <v>8.5800000000000004E-4</v>
      </c>
      <c r="Y130" s="96">
        <f t="shared" si="9"/>
        <v>3.79236</v>
      </c>
      <c r="Z130" s="96">
        <v>8.91</v>
      </c>
      <c r="AA130" s="97">
        <f t="shared" si="10"/>
        <v>39382.199999999997</v>
      </c>
      <c r="AB130" s="58">
        <v>0.41</v>
      </c>
      <c r="AC130" s="58">
        <f t="shared" si="12"/>
        <v>1812.1999999999998</v>
      </c>
      <c r="AD130" s="98">
        <f t="shared" si="11"/>
        <v>41194.399999999994</v>
      </c>
      <c r="AE130" s="99" t="s">
        <v>1687</v>
      </c>
      <c r="AF130" s="99" t="s">
        <v>1688</v>
      </c>
      <c r="AG130" s="99">
        <v>42055</v>
      </c>
      <c r="AH130" s="58">
        <v>47</v>
      </c>
      <c r="AI130" s="58">
        <v>3583</v>
      </c>
      <c r="AJ130" s="58"/>
      <c r="AK130" s="58"/>
    </row>
    <row r="131" spans="1:37" ht="14.25" customHeight="1" x14ac:dyDescent="0.25">
      <c r="A131" s="92"/>
      <c r="B131" s="58">
        <v>458</v>
      </c>
      <c r="C131" s="58" t="s">
        <v>154</v>
      </c>
      <c r="D131" s="58">
        <v>301</v>
      </c>
      <c r="E131" s="58" t="s">
        <v>551</v>
      </c>
      <c r="F131" s="58" t="s">
        <v>1579</v>
      </c>
      <c r="G131" s="58" t="s">
        <v>180</v>
      </c>
      <c r="H131" s="58" t="s">
        <v>181</v>
      </c>
      <c r="I131" s="58" t="s">
        <v>554</v>
      </c>
      <c r="J131" s="58" t="s">
        <v>389</v>
      </c>
      <c r="K131" s="93" t="s">
        <v>212</v>
      </c>
      <c r="L131" s="100">
        <v>743</v>
      </c>
      <c r="M131" s="100">
        <v>885</v>
      </c>
      <c r="N131" s="100">
        <v>742</v>
      </c>
      <c r="O131" s="100">
        <v>863</v>
      </c>
      <c r="P131" s="94">
        <v>1784</v>
      </c>
      <c r="Q131" s="60">
        <f t="shared" si="8"/>
        <v>5017</v>
      </c>
      <c r="R131" s="58">
        <v>0.23</v>
      </c>
      <c r="S131" s="58">
        <v>0.26</v>
      </c>
      <c r="T131" s="58">
        <v>0.26</v>
      </c>
      <c r="U131" s="58">
        <v>0.26</v>
      </c>
      <c r="V131" s="58">
        <v>0.26</v>
      </c>
      <c r="W131" s="60">
        <f t="shared" si="7"/>
        <v>1282.1300000000001</v>
      </c>
      <c r="X131" s="95">
        <v>8.5800000000000004E-4</v>
      </c>
      <c r="Y131" s="96">
        <f t="shared" si="9"/>
        <v>4.3045860000000005</v>
      </c>
      <c r="Z131" s="96">
        <v>8.91</v>
      </c>
      <c r="AA131" s="97">
        <f t="shared" si="10"/>
        <v>44701.47</v>
      </c>
      <c r="AB131" s="58">
        <v>0.41</v>
      </c>
      <c r="AC131" s="58">
        <f t="shared" si="12"/>
        <v>2056.9699999999998</v>
      </c>
      <c r="AD131" s="98">
        <f t="shared" si="11"/>
        <v>46758.44</v>
      </c>
      <c r="AE131" s="99" t="s">
        <v>1687</v>
      </c>
      <c r="AF131" s="99" t="s">
        <v>1688</v>
      </c>
      <c r="AG131" s="99">
        <v>42055</v>
      </c>
      <c r="AH131" s="58">
        <v>59</v>
      </c>
      <c r="AI131" s="58">
        <v>4069</v>
      </c>
      <c r="AJ131" s="58"/>
      <c r="AK131" s="58"/>
    </row>
    <row r="132" spans="1:37" ht="14.25" customHeight="1" x14ac:dyDescent="0.25">
      <c r="A132" s="92"/>
      <c r="B132" s="58">
        <v>458</v>
      </c>
      <c r="C132" s="58" t="s">
        <v>154</v>
      </c>
      <c r="D132" s="58">
        <v>310</v>
      </c>
      <c r="E132" s="58" t="s">
        <v>490</v>
      </c>
      <c r="F132" s="58" t="s">
        <v>1580</v>
      </c>
      <c r="G132" s="58" t="s">
        <v>182</v>
      </c>
      <c r="H132" s="58" t="s">
        <v>183</v>
      </c>
      <c r="I132" s="58" t="s">
        <v>554</v>
      </c>
      <c r="J132" s="58" t="s">
        <v>389</v>
      </c>
      <c r="K132" s="93" t="s">
        <v>212</v>
      </c>
      <c r="L132" s="100">
        <v>887</v>
      </c>
      <c r="M132" s="94">
        <v>1142</v>
      </c>
      <c r="N132" s="94">
        <v>1149</v>
      </c>
      <c r="O132" s="94">
        <v>1080</v>
      </c>
      <c r="P132" s="94">
        <v>2162</v>
      </c>
      <c r="Q132" s="60">
        <f t="shared" si="8"/>
        <v>6420</v>
      </c>
      <c r="R132" s="58">
        <v>0.23</v>
      </c>
      <c r="S132" s="58">
        <v>0.26</v>
      </c>
      <c r="T132" s="58">
        <v>0.26</v>
      </c>
      <c r="U132" s="58">
        <v>0.26</v>
      </c>
      <c r="V132" s="58">
        <v>0.26</v>
      </c>
      <c r="W132" s="60">
        <f t="shared" si="7"/>
        <v>1642.5900000000001</v>
      </c>
      <c r="X132" s="95">
        <v>8.5800000000000004E-4</v>
      </c>
      <c r="Y132" s="96">
        <f t="shared" si="9"/>
        <v>5.5083600000000006</v>
      </c>
      <c r="Z132" s="96">
        <v>8.91</v>
      </c>
      <c r="AA132" s="97">
        <f t="shared" si="10"/>
        <v>57202.200000000004</v>
      </c>
      <c r="AB132" s="58">
        <v>0.41</v>
      </c>
      <c r="AC132" s="58">
        <f t="shared" si="12"/>
        <v>2632.2</v>
      </c>
      <c r="AD132" s="98">
        <f t="shared" si="11"/>
        <v>59834.400000000001</v>
      </c>
      <c r="AE132" s="99" t="s">
        <v>1687</v>
      </c>
      <c r="AF132" s="99" t="s">
        <v>1688</v>
      </c>
      <c r="AG132" s="99">
        <v>42055</v>
      </c>
      <c r="AH132" s="58">
        <v>144</v>
      </c>
      <c r="AI132" s="58">
        <v>5198</v>
      </c>
      <c r="AJ132" s="58"/>
      <c r="AK132" s="58"/>
    </row>
    <row r="133" spans="1:37" ht="14.25" customHeight="1" x14ac:dyDescent="0.25">
      <c r="A133" s="92"/>
      <c r="B133" s="58">
        <v>458</v>
      </c>
      <c r="C133" s="58" t="s">
        <v>154</v>
      </c>
      <c r="D133" s="58">
        <v>308</v>
      </c>
      <c r="E133" s="58" t="s">
        <v>552</v>
      </c>
      <c r="F133" s="58" t="s">
        <v>1581</v>
      </c>
      <c r="G133" s="58" t="s">
        <v>184</v>
      </c>
      <c r="H133" s="58" t="s">
        <v>185</v>
      </c>
      <c r="I133" s="58" t="s">
        <v>554</v>
      </c>
      <c r="J133" s="58" t="s">
        <v>389</v>
      </c>
      <c r="K133" s="93" t="s">
        <v>212</v>
      </c>
      <c r="L133" s="100">
        <v>280</v>
      </c>
      <c r="M133" s="100">
        <v>345</v>
      </c>
      <c r="N133" s="100">
        <v>400</v>
      </c>
      <c r="O133" s="100">
        <v>399</v>
      </c>
      <c r="P133" s="100">
        <v>857</v>
      </c>
      <c r="Q133" s="60">
        <f t="shared" si="8"/>
        <v>2281</v>
      </c>
      <c r="R133" s="58">
        <v>0.23</v>
      </c>
      <c r="S133" s="58">
        <v>0.26</v>
      </c>
      <c r="T133" s="58">
        <v>0.26</v>
      </c>
      <c r="U133" s="58">
        <v>0.26</v>
      </c>
      <c r="V133" s="58">
        <v>0.26</v>
      </c>
      <c r="W133" s="60">
        <f t="shared" si="7"/>
        <v>584.66000000000008</v>
      </c>
      <c r="X133" s="95">
        <v>8.5800000000000004E-4</v>
      </c>
      <c r="Y133" s="96">
        <f t="shared" si="9"/>
        <v>1.957098</v>
      </c>
      <c r="Z133" s="96">
        <v>8.91</v>
      </c>
      <c r="AA133" s="97">
        <f t="shared" si="10"/>
        <v>20323.71</v>
      </c>
      <c r="AB133" s="58">
        <v>0.41</v>
      </c>
      <c r="AC133" s="58">
        <f t="shared" si="12"/>
        <v>935.20999999999992</v>
      </c>
      <c r="AD133" s="98">
        <f t="shared" si="11"/>
        <v>21258.92</v>
      </c>
      <c r="AE133" s="99" t="s">
        <v>1687</v>
      </c>
      <c r="AF133" s="99" t="s">
        <v>1688</v>
      </c>
      <c r="AG133" s="99">
        <v>42055</v>
      </c>
      <c r="AH133" s="58">
        <v>42</v>
      </c>
      <c r="AI133" s="58">
        <v>1852</v>
      </c>
      <c r="AJ133" s="58"/>
      <c r="AK133" s="58"/>
    </row>
    <row r="134" spans="1:37" ht="14.25" customHeight="1" x14ac:dyDescent="0.25">
      <c r="A134" s="92"/>
      <c r="B134" s="58">
        <v>459</v>
      </c>
      <c r="C134" s="58" t="s">
        <v>352</v>
      </c>
      <c r="D134" s="58">
        <v>307</v>
      </c>
      <c r="E134" s="58" t="s">
        <v>1666</v>
      </c>
      <c r="F134" s="58" t="s">
        <v>1639</v>
      </c>
      <c r="G134" s="58" t="s">
        <v>1661</v>
      </c>
      <c r="H134" s="61" t="s">
        <v>1660</v>
      </c>
      <c r="I134" s="58" t="s">
        <v>553</v>
      </c>
      <c r="J134" s="58" t="s">
        <v>389</v>
      </c>
      <c r="K134" s="93" t="s">
        <v>212</v>
      </c>
      <c r="L134" s="100">
        <v>28</v>
      </c>
      <c r="M134" s="100">
        <v>23</v>
      </c>
      <c r="N134" s="100">
        <v>29</v>
      </c>
      <c r="O134" s="100">
        <v>24</v>
      </c>
      <c r="P134" s="100">
        <v>33</v>
      </c>
      <c r="Q134" s="60">
        <f t="shared" si="8"/>
        <v>137</v>
      </c>
      <c r="R134" s="58">
        <v>0.23</v>
      </c>
      <c r="S134" s="58">
        <v>0.26</v>
      </c>
      <c r="T134" s="58">
        <v>0.26</v>
      </c>
      <c r="U134" s="58">
        <v>0.26</v>
      </c>
      <c r="V134" s="58">
        <v>0.26</v>
      </c>
      <c r="W134" s="60">
        <f t="shared" si="7"/>
        <v>34.78</v>
      </c>
      <c r="X134" s="95">
        <v>8.5800000000000004E-4</v>
      </c>
      <c r="Y134" s="96">
        <f t="shared" si="9"/>
        <v>0.11754600000000001</v>
      </c>
      <c r="Z134" s="96">
        <v>8.91</v>
      </c>
      <c r="AA134" s="97">
        <f t="shared" si="10"/>
        <v>1220.67</v>
      </c>
      <c r="AB134" s="58">
        <v>0.41</v>
      </c>
      <c r="AC134" s="58">
        <f t="shared" si="12"/>
        <v>56.169999999999995</v>
      </c>
      <c r="AD134" s="98">
        <f t="shared" si="11"/>
        <v>1276.8400000000001</v>
      </c>
      <c r="AE134" s="99" t="s">
        <v>1687</v>
      </c>
      <c r="AF134" s="99" t="s">
        <v>1688</v>
      </c>
      <c r="AG134" s="99">
        <v>42055</v>
      </c>
      <c r="AH134" s="58">
        <v>3</v>
      </c>
      <c r="AI134" s="58">
        <v>111</v>
      </c>
      <c r="AJ134" s="58"/>
      <c r="AK134" s="58"/>
    </row>
    <row r="135" spans="1:37" ht="14.25" customHeight="1" x14ac:dyDescent="0.25">
      <c r="A135" s="92"/>
      <c r="B135" s="58">
        <v>459</v>
      </c>
      <c r="C135" s="58" t="s">
        <v>352</v>
      </c>
      <c r="D135" s="58">
        <v>305</v>
      </c>
      <c r="E135" s="58" t="s">
        <v>492</v>
      </c>
      <c r="F135" s="58" t="s">
        <v>1582</v>
      </c>
      <c r="G135" s="58" t="s">
        <v>186</v>
      </c>
      <c r="H135" s="58" t="s">
        <v>187</v>
      </c>
      <c r="I135" s="58" t="s">
        <v>553</v>
      </c>
      <c r="J135" s="58" t="s">
        <v>389</v>
      </c>
      <c r="K135" s="93" t="s">
        <v>212</v>
      </c>
      <c r="L135" s="100">
        <v>29</v>
      </c>
      <c r="M135" s="100">
        <v>102</v>
      </c>
      <c r="N135" s="100">
        <v>25</v>
      </c>
      <c r="O135" s="100">
        <v>26</v>
      </c>
      <c r="P135" s="100">
        <v>18</v>
      </c>
      <c r="Q135" s="60">
        <f t="shared" si="8"/>
        <v>200</v>
      </c>
      <c r="R135" s="58">
        <v>0.23</v>
      </c>
      <c r="S135" s="58">
        <v>0.26</v>
      </c>
      <c r="T135" s="58">
        <v>0.26</v>
      </c>
      <c r="U135" s="58">
        <v>0.26</v>
      </c>
      <c r="V135" s="58">
        <v>0.26</v>
      </c>
      <c r="W135" s="60">
        <f t="shared" si="7"/>
        <v>51.129999999999995</v>
      </c>
      <c r="X135" s="95">
        <v>8.5800000000000004E-4</v>
      </c>
      <c r="Y135" s="96">
        <f t="shared" si="9"/>
        <v>0.1716</v>
      </c>
      <c r="Z135" s="96">
        <v>8.91</v>
      </c>
      <c r="AA135" s="97">
        <f t="shared" si="10"/>
        <v>1782</v>
      </c>
      <c r="AB135" s="58">
        <v>0.41</v>
      </c>
      <c r="AC135" s="58">
        <f t="shared" si="12"/>
        <v>82</v>
      </c>
      <c r="AD135" s="98">
        <f t="shared" si="11"/>
        <v>1864</v>
      </c>
      <c r="AE135" s="99" t="s">
        <v>1687</v>
      </c>
      <c r="AF135" s="99" t="s">
        <v>1688</v>
      </c>
      <c r="AG135" s="99">
        <v>42055</v>
      </c>
      <c r="AH135" s="58">
        <v>7</v>
      </c>
      <c r="AI135" s="58">
        <v>158</v>
      </c>
      <c r="AJ135" s="102"/>
      <c r="AK135" s="58"/>
    </row>
    <row r="136" spans="1:37" x14ac:dyDescent="0.25">
      <c r="A136" s="92"/>
      <c r="B136" s="58">
        <v>459</v>
      </c>
      <c r="C136" s="58" t="s">
        <v>352</v>
      </c>
      <c r="D136" s="58">
        <v>300</v>
      </c>
      <c r="E136" s="58" t="s">
        <v>493</v>
      </c>
      <c r="F136" s="58" t="s">
        <v>1583</v>
      </c>
      <c r="G136" s="58" t="s">
        <v>188</v>
      </c>
      <c r="H136" s="58" t="s">
        <v>319</v>
      </c>
      <c r="I136" s="58" t="s">
        <v>553</v>
      </c>
      <c r="J136" s="58" t="s">
        <v>389</v>
      </c>
      <c r="K136" s="93" t="s">
        <v>212</v>
      </c>
      <c r="L136" s="100">
        <v>122</v>
      </c>
      <c r="M136" s="100">
        <v>133</v>
      </c>
      <c r="N136" s="100">
        <v>132</v>
      </c>
      <c r="O136" s="100">
        <v>111</v>
      </c>
      <c r="P136" s="100">
        <v>139</v>
      </c>
      <c r="Q136" s="60">
        <f t="shared" si="8"/>
        <v>637</v>
      </c>
      <c r="R136" s="58">
        <v>0.23</v>
      </c>
      <c r="S136" s="58">
        <v>0.26</v>
      </c>
      <c r="T136" s="58">
        <v>0.26</v>
      </c>
      <c r="U136" s="58">
        <v>0.26</v>
      </c>
      <c r="V136" s="58">
        <v>0.26</v>
      </c>
      <c r="W136" s="60">
        <f t="shared" si="7"/>
        <v>161.96</v>
      </c>
      <c r="X136" s="95">
        <v>8.5800000000000004E-4</v>
      </c>
      <c r="Y136" s="96">
        <f t="shared" si="9"/>
        <v>0.54654599999999998</v>
      </c>
      <c r="Z136" s="96">
        <v>8.91</v>
      </c>
      <c r="AA136" s="97">
        <f t="shared" si="10"/>
        <v>5675.67</v>
      </c>
      <c r="AB136" s="58">
        <v>0.41</v>
      </c>
      <c r="AC136" s="58">
        <f t="shared" si="12"/>
        <v>261.16999999999996</v>
      </c>
      <c r="AD136" s="98">
        <f t="shared" si="11"/>
        <v>5936.84</v>
      </c>
      <c r="AE136" s="99" t="s">
        <v>1687</v>
      </c>
      <c r="AF136" s="99" t="s">
        <v>1688</v>
      </c>
      <c r="AG136" s="99">
        <v>42055</v>
      </c>
      <c r="AH136" s="58">
        <v>19</v>
      </c>
      <c r="AI136" s="58">
        <v>513</v>
      </c>
    </row>
    <row r="137" spans="1:37" x14ac:dyDescent="0.25">
      <c r="A137" s="92"/>
      <c r="B137" s="58">
        <v>459</v>
      </c>
      <c r="C137" s="58" t="s">
        <v>352</v>
      </c>
      <c r="D137" s="58">
        <v>306</v>
      </c>
      <c r="E137" s="58" t="s">
        <v>494</v>
      </c>
      <c r="F137" s="58" t="s">
        <v>1584</v>
      </c>
      <c r="G137" s="58" t="s">
        <v>190</v>
      </c>
      <c r="H137" s="58" t="s">
        <v>191</v>
      </c>
      <c r="I137" s="58" t="s">
        <v>553</v>
      </c>
      <c r="J137" s="58" t="s">
        <v>389</v>
      </c>
      <c r="K137" s="93" t="s">
        <v>212</v>
      </c>
      <c r="L137" s="100">
        <v>183</v>
      </c>
      <c r="M137" s="100">
        <v>257</v>
      </c>
      <c r="N137" s="100">
        <v>250</v>
      </c>
      <c r="O137" s="100">
        <v>186</v>
      </c>
      <c r="P137" s="100">
        <v>312</v>
      </c>
      <c r="Q137" s="60">
        <f t="shared" si="8"/>
        <v>1188</v>
      </c>
      <c r="R137" s="58">
        <v>0.23</v>
      </c>
      <c r="S137" s="58">
        <v>0.26</v>
      </c>
      <c r="T137" s="58">
        <v>0.26</v>
      </c>
      <c r="U137" s="58">
        <v>0.26</v>
      </c>
      <c r="V137" s="58">
        <v>0.26</v>
      </c>
      <c r="W137" s="60">
        <f t="shared" ref="W137:W142" si="13">(L137*R137)+(M137*S137)+(N137*T137)+(O137*U137)+(P137*V137)</f>
        <v>303.39000000000004</v>
      </c>
      <c r="X137" s="95">
        <v>8.5800000000000004E-4</v>
      </c>
      <c r="Y137" s="96">
        <f t="shared" si="9"/>
        <v>1.019304</v>
      </c>
      <c r="Z137" s="96">
        <v>8.91</v>
      </c>
      <c r="AA137" s="97">
        <f t="shared" si="10"/>
        <v>10585.08</v>
      </c>
      <c r="AB137" s="58">
        <v>0.41</v>
      </c>
      <c r="AC137" s="58">
        <f t="shared" si="12"/>
        <v>487.08</v>
      </c>
      <c r="AD137" s="98">
        <f t="shared" si="11"/>
        <v>11072.16</v>
      </c>
      <c r="AE137" s="99" t="s">
        <v>1687</v>
      </c>
      <c r="AF137" s="99" t="s">
        <v>1688</v>
      </c>
      <c r="AG137" s="99">
        <v>42055</v>
      </c>
      <c r="AH137" s="58">
        <v>9</v>
      </c>
      <c r="AI137" s="58">
        <v>957</v>
      </c>
    </row>
    <row r="138" spans="1:37" x14ac:dyDescent="0.25">
      <c r="A138" s="92"/>
      <c r="B138" s="58">
        <v>459</v>
      </c>
      <c r="C138" s="58" t="s">
        <v>352</v>
      </c>
      <c r="D138" s="58">
        <v>300</v>
      </c>
      <c r="E138" s="58" t="s">
        <v>493</v>
      </c>
      <c r="F138" s="58" t="s">
        <v>1585</v>
      </c>
      <c r="G138" s="58" t="s">
        <v>192</v>
      </c>
      <c r="H138" s="58" t="s">
        <v>193</v>
      </c>
      <c r="I138" s="58" t="s">
        <v>553</v>
      </c>
      <c r="J138" s="58" t="s">
        <v>389</v>
      </c>
      <c r="K138" s="93" t="s">
        <v>212</v>
      </c>
      <c r="L138" s="100">
        <v>10</v>
      </c>
      <c r="M138" s="100">
        <v>20</v>
      </c>
      <c r="N138" s="100">
        <v>15</v>
      </c>
      <c r="O138" s="100">
        <v>23</v>
      </c>
      <c r="P138" s="100">
        <v>15</v>
      </c>
      <c r="Q138" s="60">
        <f t="shared" ref="Q138:Q142" si="14">L138+M138+N138+O138+P138</f>
        <v>83</v>
      </c>
      <c r="R138" s="58">
        <v>0.23</v>
      </c>
      <c r="S138" s="58">
        <v>0.26</v>
      </c>
      <c r="T138" s="58">
        <v>0.26</v>
      </c>
      <c r="U138" s="58">
        <v>0.26</v>
      </c>
      <c r="V138" s="58">
        <v>0.26</v>
      </c>
      <c r="W138" s="60">
        <f t="shared" si="13"/>
        <v>21.28</v>
      </c>
      <c r="X138" s="95">
        <v>8.5800000000000004E-4</v>
      </c>
      <c r="Y138" s="96">
        <f t="shared" ref="Y138:Y142" si="15">+X138*Q138</f>
        <v>7.1214E-2</v>
      </c>
      <c r="Z138" s="96">
        <v>8.91</v>
      </c>
      <c r="AA138" s="97">
        <f t="shared" ref="AA138:AA142" si="16">$AA$7*Q138</f>
        <v>739.53</v>
      </c>
      <c r="AB138" s="58">
        <v>0.41</v>
      </c>
      <c r="AC138" s="58">
        <f t="shared" si="12"/>
        <v>34.03</v>
      </c>
      <c r="AD138" s="98">
        <f t="shared" ref="AD138:AD142" si="17">+AA138+AC138</f>
        <v>773.56</v>
      </c>
      <c r="AE138" s="99" t="s">
        <v>1687</v>
      </c>
      <c r="AF138" s="99" t="s">
        <v>1688</v>
      </c>
      <c r="AG138" s="99">
        <v>42055</v>
      </c>
      <c r="AH138" s="58">
        <v>2</v>
      </c>
      <c r="AI138" s="58">
        <v>61</v>
      </c>
    </row>
    <row r="139" spans="1:37" x14ac:dyDescent="0.25">
      <c r="A139" s="92"/>
      <c r="B139" s="58">
        <v>462</v>
      </c>
      <c r="C139" s="58" t="s">
        <v>194</v>
      </c>
      <c r="D139" s="58">
        <v>302</v>
      </c>
      <c r="E139" s="58" t="s">
        <v>495</v>
      </c>
      <c r="F139" s="58" t="s">
        <v>1586</v>
      </c>
      <c r="G139" s="58" t="s">
        <v>195</v>
      </c>
      <c r="H139" s="58" t="s">
        <v>324</v>
      </c>
      <c r="I139" s="58" t="s">
        <v>556</v>
      </c>
      <c r="J139" s="58" t="s">
        <v>389</v>
      </c>
      <c r="K139" s="93" t="s">
        <v>212</v>
      </c>
      <c r="L139" s="94">
        <v>1437</v>
      </c>
      <c r="M139" s="94">
        <v>1792</v>
      </c>
      <c r="N139" s="94">
        <v>1589</v>
      </c>
      <c r="O139" s="94">
        <v>1332</v>
      </c>
      <c r="P139" s="94">
        <v>1879</v>
      </c>
      <c r="Q139" s="60">
        <f t="shared" si="14"/>
        <v>8029</v>
      </c>
      <c r="R139" s="58">
        <v>0.23</v>
      </c>
      <c r="S139" s="58">
        <v>0.26</v>
      </c>
      <c r="T139" s="58">
        <v>0.26</v>
      </c>
      <c r="U139" s="58">
        <v>0.26</v>
      </c>
      <c r="V139" s="58">
        <v>0.26</v>
      </c>
      <c r="W139" s="60">
        <f t="shared" si="13"/>
        <v>2044.43</v>
      </c>
      <c r="X139" s="95">
        <v>8.5800000000000004E-4</v>
      </c>
      <c r="Y139" s="96">
        <f t="shared" si="15"/>
        <v>6.8888820000000006</v>
      </c>
      <c r="Z139" s="96">
        <v>8.91</v>
      </c>
      <c r="AA139" s="97">
        <f t="shared" si="16"/>
        <v>71538.39</v>
      </c>
      <c r="AB139" s="58">
        <v>0.45</v>
      </c>
      <c r="AC139" s="58">
        <f t="shared" si="12"/>
        <v>3613.05</v>
      </c>
      <c r="AD139" s="98">
        <f t="shared" si="17"/>
        <v>75151.44</v>
      </c>
      <c r="AE139" s="99" t="s">
        <v>1687</v>
      </c>
      <c r="AF139" s="99" t="s">
        <v>1688</v>
      </c>
      <c r="AG139" s="99">
        <v>42055</v>
      </c>
      <c r="AH139" s="58">
        <v>135</v>
      </c>
      <c r="AI139" s="58">
        <v>6457</v>
      </c>
    </row>
    <row r="140" spans="1:37" x14ac:dyDescent="0.25">
      <c r="A140" s="92"/>
      <c r="B140" s="58">
        <v>462</v>
      </c>
      <c r="C140" s="58" t="s">
        <v>194</v>
      </c>
      <c r="D140" s="58">
        <v>303</v>
      </c>
      <c r="E140" s="58" t="s">
        <v>496</v>
      </c>
      <c r="F140" s="58" t="s">
        <v>1587</v>
      </c>
      <c r="G140" s="58" t="s">
        <v>199</v>
      </c>
      <c r="H140" s="58" t="s">
        <v>200</v>
      </c>
      <c r="I140" s="58" t="s">
        <v>556</v>
      </c>
      <c r="J140" s="58" t="s">
        <v>389</v>
      </c>
      <c r="K140" s="93" t="s">
        <v>212</v>
      </c>
      <c r="L140" s="94">
        <v>1007</v>
      </c>
      <c r="M140" s="94">
        <v>1437</v>
      </c>
      <c r="N140" s="94">
        <v>1248</v>
      </c>
      <c r="O140" s="94">
        <v>1163</v>
      </c>
      <c r="P140" s="94">
        <v>1681</v>
      </c>
      <c r="Q140" s="60">
        <f t="shared" si="14"/>
        <v>6536</v>
      </c>
      <c r="R140" s="58">
        <v>0.23</v>
      </c>
      <c r="S140" s="58">
        <v>0.26</v>
      </c>
      <c r="T140" s="58">
        <v>0.26</v>
      </c>
      <c r="U140" s="58">
        <v>0.26</v>
      </c>
      <c r="V140" s="58">
        <v>0.26</v>
      </c>
      <c r="W140" s="60">
        <f t="shared" si="13"/>
        <v>1669.15</v>
      </c>
      <c r="X140" s="95">
        <v>8.5800000000000004E-4</v>
      </c>
      <c r="Y140" s="96">
        <f t="shared" si="15"/>
        <v>5.607888</v>
      </c>
      <c r="Z140" s="96">
        <v>8.91</v>
      </c>
      <c r="AA140" s="97">
        <f t="shared" si="16"/>
        <v>58235.76</v>
      </c>
      <c r="AB140" s="58">
        <v>0.45</v>
      </c>
      <c r="AC140" s="58">
        <f t="shared" ref="AC140:AC142" si="18">+Q140*AB140</f>
        <v>2941.2000000000003</v>
      </c>
      <c r="AD140" s="98">
        <f t="shared" si="17"/>
        <v>61176.959999999999</v>
      </c>
      <c r="AE140" s="99" t="s">
        <v>1687</v>
      </c>
      <c r="AF140" s="99" t="s">
        <v>1688</v>
      </c>
      <c r="AG140" s="99">
        <v>42055</v>
      </c>
      <c r="AH140" s="58">
        <v>112</v>
      </c>
      <c r="AI140" s="58">
        <v>5260</v>
      </c>
    </row>
    <row r="141" spans="1:37" x14ac:dyDescent="0.25">
      <c r="A141" s="92"/>
      <c r="B141" s="58">
        <v>462</v>
      </c>
      <c r="C141" s="58" t="s">
        <v>194</v>
      </c>
      <c r="D141" s="58">
        <v>304</v>
      </c>
      <c r="E141" s="58" t="s">
        <v>497</v>
      </c>
      <c r="F141" s="58" t="s">
        <v>1588</v>
      </c>
      <c r="G141" s="58" t="s">
        <v>201</v>
      </c>
      <c r="H141" s="58" t="s">
        <v>325</v>
      </c>
      <c r="I141" s="58" t="s">
        <v>556</v>
      </c>
      <c r="J141" s="58" t="s">
        <v>389</v>
      </c>
      <c r="K141" s="93" t="s">
        <v>212</v>
      </c>
      <c r="L141" s="100">
        <v>113</v>
      </c>
      <c r="M141" s="100">
        <v>132</v>
      </c>
      <c r="N141" s="100">
        <v>126</v>
      </c>
      <c r="O141" s="100">
        <v>145</v>
      </c>
      <c r="P141" s="100">
        <v>236</v>
      </c>
      <c r="Q141" s="60">
        <f t="shared" si="14"/>
        <v>752</v>
      </c>
      <c r="R141" s="58">
        <v>0.23</v>
      </c>
      <c r="S141" s="58">
        <v>0.26</v>
      </c>
      <c r="T141" s="58">
        <v>0.26</v>
      </c>
      <c r="U141" s="58">
        <v>0.26</v>
      </c>
      <c r="V141" s="58">
        <v>0.26</v>
      </c>
      <c r="W141" s="60">
        <f t="shared" si="13"/>
        <v>192.13</v>
      </c>
      <c r="X141" s="95">
        <v>8.5800000000000004E-4</v>
      </c>
      <c r="Y141" s="96">
        <f t="shared" si="15"/>
        <v>0.64521600000000001</v>
      </c>
      <c r="Z141" s="96">
        <v>8.91</v>
      </c>
      <c r="AA141" s="97">
        <f t="shared" si="16"/>
        <v>6700.32</v>
      </c>
      <c r="AB141" s="58">
        <v>0.45</v>
      </c>
      <c r="AC141" s="58">
        <f t="shared" si="18"/>
        <v>338.40000000000003</v>
      </c>
      <c r="AD141" s="98">
        <f t="shared" si="17"/>
        <v>7038.7199999999993</v>
      </c>
      <c r="AE141" s="99" t="s">
        <v>1687</v>
      </c>
      <c r="AF141" s="99" t="s">
        <v>1688</v>
      </c>
      <c r="AG141" s="99">
        <v>42055</v>
      </c>
      <c r="AH141" s="58">
        <v>9</v>
      </c>
      <c r="AI141" s="58">
        <v>608</v>
      </c>
    </row>
    <row r="142" spans="1:37" x14ac:dyDescent="0.25">
      <c r="A142" s="92"/>
      <c r="B142" s="58">
        <v>462</v>
      </c>
      <c r="C142" s="58" t="s">
        <v>194</v>
      </c>
      <c r="D142" s="58">
        <v>301</v>
      </c>
      <c r="E142" s="58" t="s">
        <v>498</v>
      </c>
      <c r="F142" s="58" t="s">
        <v>1589</v>
      </c>
      <c r="G142" s="58" t="s">
        <v>204</v>
      </c>
      <c r="H142" s="58" t="s">
        <v>205</v>
      </c>
      <c r="I142" s="58" t="s">
        <v>556</v>
      </c>
      <c r="J142" s="58" t="s">
        <v>389</v>
      </c>
      <c r="K142" s="93" t="s">
        <v>212</v>
      </c>
      <c r="L142" s="100">
        <v>105</v>
      </c>
      <c r="M142" s="100">
        <v>110</v>
      </c>
      <c r="N142" s="100">
        <v>124</v>
      </c>
      <c r="O142" s="100">
        <v>123</v>
      </c>
      <c r="P142" s="100">
        <v>183</v>
      </c>
      <c r="Q142" s="60">
        <f t="shared" si="14"/>
        <v>645</v>
      </c>
      <c r="R142" s="58">
        <v>0.23</v>
      </c>
      <c r="S142" s="58">
        <v>0.26</v>
      </c>
      <c r="T142" s="58">
        <v>0.26</v>
      </c>
      <c r="U142" s="58">
        <v>0.26</v>
      </c>
      <c r="V142" s="58">
        <v>0.26</v>
      </c>
      <c r="W142" s="60">
        <f t="shared" si="13"/>
        <v>164.55</v>
      </c>
      <c r="X142" s="95">
        <v>8.5800000000000004E-4</v>
      </c>
      <c r="Y142" s="96">
        <f t="shared" si="15"/>
        <v>0.55341000000000007</v>
      </c>
      <c r="Z142" s="96">
        <v>8.91</v>
      </c>
      <c r="AA142" s="97">
        <f t="shared" si="16"/>
        <v>5746.95</v>
      </c>
      <c r="AB142" s="58">
        <v>0.41</v>
      </c>
      <c r="AC142" s="58">
        <f t="shared" si="18"/>
        <v>264.45</v>
      </c>
      <c r="AD142" s="98">
        <f t="shared" si="17"/>
        <v>6011.4</v>
      </c>
      <c r="AE142" s="99" t="s">
        <v>1687</v>
      </c>
      <c r="AF142" s="99" t="s">
        <v>1688</v>
      </c>
      <c r="AG142" s="99">
        <v>42055</v>
      </c>
      <c r="AH142" s="58">
        <v>33</v>
      </c>
      <c r="AI142" s="58">
        <v>522</v>
      </c>
    </row>
  </sheetData>
  <autoFilter ref="A8:CW8"/>
  <mergeCells count="4">
    <mergeCell ref="A2:U2"/>
    <mergeCell ref="A3:U3"/>
    <mergeCell ref="A4:U4"/>
    <mergeCell ref="A5:U5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CW112"/>
  <sheetViews>
    <sheetView topLeftCell="AO1" zoomScale="60" zoomScaleNormal="60" workbookViewId="0">
      <selection activeCell="AZ31" sqref="AZ31"/>
    </sheetView>
  </sheetViews>
  <sheetFormatPr baseColWidth="10" defaultColWidth="11.42578125" defaultRowHeight="15" outlineLevelCol="1" x14ac:dyDescent="0.25"/>
  <cols>
    <col min="1" max="1" width="5.28515625" style="68" customWidth="1"/>
    <col min="2" max="2" width="11.5703125" style="68" customWidth="1"/>
    <col min="3" max="3" width="14.28515625" style="68" customWidth="1"/>
    <col min="4" max="4" width="11" style="68" customWidth="1"/>
    <col min="5" max="5" width="28" style="68" customWidth="1"/>
    <col min="6" max="6" width="32.5703125" style="68" bestFit="1" customWidth="1"/>
    <col min="7" max="7" width="29.42578125" style="68" bestFit="1" customWidth="1"/>
    <col min="8" max="8" width="68.85546875" style="68" bestFit="1" customWidth="1"/>
    <col min="9" max="9" width="10.42578125" style="68" customWidth="1"/>
    <col min="10" max="10" width="18" style="68" bestFit="1" customWidth="1"/>
    <col min="11" max="11" width="23" style="68" bestFit="1" customWidth="1"/>
    <col min="12" max="18" width="13.5703125" style="105" customWidth="1" outlineLevel="1"/>
    <col min="19" max="33" width="13.5703125" style="68" customWidth="1" outlineLevel="1"/>
    <col min="34" max="34" width="13.5703125" style="105" customWidth="1" outlineLevel="1"/>
    <col min="35" max="36" width="13.5703125" style="68" customWidth="1" outlineLevel="1"/>
    <col min="37" max="38" width="13.5703125" style="105" customWidth="1" outlineLevel="1"/>
    <col min="39" max="49" width="13.5703125" style="68" customWidth="1" outlineLevel="1"/>
    <col min="50" max="50" width="13.5703125" style="105" customWidth="1"/>
    <col min="51" max="51" width="13.5703125" style="68" customWidth="1"/>
    <col min="52" max="16384" width="11.42578125" style="68"/>
  </cols>
  <sheetData>
    <row r="1" spans="1:101" s="25" customFormat="1" ht="68.25" customHeight="1" x14ac:dyDescent="0.3">
      <c r="A1" s="67"/>
      <c r="B1" s="68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  <c r="AA1" s="69"/>
      <c r="AB1" s="69"/>
      <c r="AC1" s="69"/>
      <c r="AD1" s="69"/>
      <c r="AE1" s="69"/>
      <c r="AF1" s="69"/>
      <c r="AG1" s="69"/>
      <c r="AH1" s="69"/>
      <c r="AI1" s="69"/>
      <c r="AJ1" s="69"/>
      <c r="AK1" s="69"/>
      <c r="AL1" s="69"/>
      <c r="AM1" s="69"/>
      <c r="AN1" s="69"/>
      <c r="AO1" s="69"/>
      <c r="AP1" s="69"/>
      <c r="AQ1" s="69"/>
      <c r="AR1" s="69"/>
      <c r="AS1" s="69"/>
      <c r="AT1" s="69"/>
      <c r="AU1" s="69"/>
      <c r="AV1" s="69"/>
      <c r="AW1" s="69"/>
      <c r="AX1" s="69"/>
      <c r="AY1" s="69"/>
      <c r="AZ1" s="69"/>
      <c r="BA1" s="69"/>
      <c r="BB1" s="69"/>
      <c r="BC1" s="69"/>
      <c r="BD1" s="69"/>
      <c r="BE1" s="69"/>
      <c r="BF1" s="69"/>
      <c r="BG1" s="69"/>
      <c r="BH1" s="69"/>
      <c r="BI1" s="69"/>
      <c r="BJ1" s="69"/>
      <c r="BK1" s="69"/>
      <c r="BL1" s="69"/>
      <c r="BM1" s="69"/>
      <c r="BN1" s="69"/>
      <c r="BO1" s="69"/>
      <c r="BP1" s="69"/>
      <c r="BQ1" s="69"/>
      <c r="BR1" s="69"/>
      <c r="BS1" s="69"/>
      <c r="BT1" s="69"/>
      <c r="BU1" s="69"/>
      <c r="BV1" s="70"/>
      <c r="BW1" s="70"/>
      <c r="BX1" s="70"/>
      <c r="BY1" s="70"/>
      <c r="BZ1" s="70"/>
      <c r="CA1" s="71"/>
      <c r="CB1" s="71"/>
      <c r="CC1" s="71"/>
      <c r="CD1" s="71"/>
      <c r="CE1" s="71"/>
      <c r="CF1" s="71"/>
      <c r="CG1" s="71"/>
      <c r="CH1" s="71"/>
      <c r="CI1" s="71"/>
      <c r="CJ1" s="71"/>
      <c r="CK1" s="71"/>
      <c r="CL1" s="71"/>
      <c r="CM1" s="71"/>
      <c r="CN1" s="71"/>
      <c r="CO1" s="71"/>
      <c r="CP1" s="72"/>
      <c r="CQ1" s="71"/>
      <c r="CR1" s="57"/>
      <c r="CS1" s="57"/>
      <c r="CT1" s="57"/>
    </row>
    <row r="2" spans="1:101" s="74" customFormat="1" ht="42" customHeight="1" x14ac:dyDescent="0.4">
      <c r="A2" s="159" t="s">
        <v>1681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59"/>
      <c r="R2" s="159"/>
      <c r="S2" s="159"/>
      <c r="T2" s="159"/>
      <c r="U2" s="159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3"/>
      <c r="AI2" s="73"/>
      <c r="AJ2" s="73"/>
      <c r="AK2" s="73"/>
      <c r="AL2" s="73"/>
      <c r="AM2" s="73"/>
      <c r="AN2" s="73"/>
      <c r="AO2" s="73"/>
      <c r="AP2" s="73"/>
      <c r="AQ2" s="73"/>
      <c r="AR2" s="73"/>
      <c r="AS2" s="73"/>
      <c r="AT2" s="73"/>
      <c r="AU2" s="73"/>
      <c r="AV2" s="73"/>
      <c r="AW2" s="73"/>
      <c r="AX2" s="73"/>
      <c r="AY2" s="73"/>
      <c r="AZ2" s="73"/>
      <c r="BA2" s="73"/>
      <c r="BB2" s="73"/>
      <c r="BC2" s="73"/>
      <c r="BD2" s="73"/>
      <c r="BE2" s="73"/>
      <c r="BF2" s="73"/>
      <c r="BG2" s="73"/>
      <c r="BH2" s="73"/>
      <c r="BI2" s="73"/>
      <c r="BJ2" s="73"/>
      <c r="BK2" s="73"/>
      <c r="BL2" s="73"/>
      <c r="BM2" s="73"/>
      <c r="BN2" s="73"/>
      <c r="BO2" s="73"/>
      <c r="BP2" s="73"/>
      <c r="BQ2" s="73"/>
      <c r="BR2" s="73"/>
      <c r="BS2" s="73"/>
      <c r="BT2" s="73"/>
      <c r="BU2" s="73"/>
      <c r="BV2" s="73"/>
      <c r="BW2" s="73"/>
      <c r="BX2" s="73"/>
      <c r="BY2" s="73"/>
      <c r="BZ2" s="73"/>
      <c r="CA2" s="73"/>
      <c r="CB2" s="73"/>
      <c r="CC2" s="73"/>
      <c r="CD2" s="73"/>
      <c r="CE2" s="73"/>
      <c r="CF2" s="73"/>
      <c r="CG2" s="73"/>
      <c r="CH2" s="73"/>
      <c r="CI2" s="73"/>
      <c r="CJ2" s="73"/>
      <c r="CK2" s="73"/>
      <c r="CL2" s="73"/>
      <c r="CM2" s="73"/>
      <c r="CN2" s="73"/>
      <c r="CO2" s="73"/>
      <c r="CP2" s="73"/>
      <c r="CQ2" s="73"/>
      <c r="CR2" s="73"/>
      <c r="CS2" s="73"/>
      <c r="CT2" s="73"/>
      <c r="CU2" s="73"/>
      <c r="CV2" s="73"/>
      <c r="CW2" s="73"/>
    </row>
    <row r="3" spans="1:101" s="76" customFormat="1" ht="26.25" customHeight="1" x14ac:dyDescent="0.35">
      <c r="A3" s="160" t="s">
        <v>1674</v>
      </c>
      <c r="B3" s="160"/>
      <c r="C3" s="160"/>
      <c r="D3" s="160"/>
      <c r="E3" s="160"/>
      <c r="F3" s="160"/>
      <c r="G3" s="160"/>
      <c r="H3" s="160"/>
      <c r="I3" s="160"/>
      <c r="J3" s="160"/>
      <c r="K3" s="160"/>
      <c r="L3" s="160"/>
      <c r="M3" s="160"/>
      <c r="N3" s="160"/>
      <c r="O3" s="160"/>
      <c r="P3" s="160"/>
      <c r="Q3" s="160"/>
      <c r="R3" s="160"/>
      <c r="S3" s="160"/>
      <c r="T3" s="160"/>
      <c r="U3" s="160"/>
      <c r="V3" s="75"/>
      <c r="W3" s="75"/>
      <c r="X3" s="75"/>
      <c r="Y3" s="75"/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  <c r="BK3" s="75"/>
      <c r="BL3" s="75"/>
      <c r="BM3" s="75"/>
      <c r="BN3" s="75"/>
      <c r="BO3" s="75"/>
      <c r="BP3" s="75"/>
      <c r="BQ3" s="75"/>
      <c r="BR3" s="75"/>
      <c r="BS3" s="75"/>
      <c r="BT3" s="75"/>
      <c r="BU3" s="75"/>
      <c r="BV3" s="75"/>
      <c r="BW3" s="75"/>
      <c r="BX3" s="75"/>
      <c r="BY3" s="75"/>
      <c r="BZ3" s="75"/>
      <c r="CA3" s="75"/>
      <c r="CB3" s="75"/>
      <c r="CC3" s="75"/>
      <c r="CD3" s="75"/>
      <c r="CE3" s="75"/>
      <c r="CF3" s="75"/>
      <c r="CG3" s="75"/>
      <c r="CH3" s="75"/>
      <c r="CI3" s="75"/>
      <c r="CJ3" s="75"/>
      <c r="CK3" s="75"/>
      <c r="CL3" s="75"/>
      <c r="CM3" s="75"/>
      <c r="CN3" s="75"/>
      <c r="CO3" s="75"/>
      <c r="CP3" s="75"/>
      <c r="CQ3" s="75"/>
      <c r="CR3" s="75"/>
      <c r="CS3" s="75"/>
      <c r="CT3" s="75"/>
      <c r="CU3" s="75"/>
      <c r="CV3" s="75"/>
      <c r="CW3" s="75"/>
    </row>
    <row r="4" spans="1:101" s="78" customFormat="1" ht="26.25" customHeight="1" x14ac:dyDescent="0.35">
      <c r="A4" s="160" t="s">
        <v>1675</v>
      </c>
      <c r="B4" s="160"/>
      <c r="C4" s="160"/>
      <c r="D4" s="160"/>
      <c r="E4" s="160"/>
      <c r="F4" s="160"/>
      <c r="G4" s="160"/>
      <c r="H4" s="160"/>
      <c r="I4" s="160"/>
      <c r="J4" s="160"/>
      <c r="K4" s="160"/>
      <c r="L4" s="160"/>
      <c r="M4" s="160"/>
      <c r="N4" s="160"/>
      <c r="O4" s="160"/>
      <c r="P4" s="160"/>
      <c r="Q4" s="160"/>
      <c r="R4" s="160"/>
      <c r="S4" s="160"/>
      <c r="T4" s="160"/>
      <c r="U4" s="160"/>
      <c r="V4" s="77"/>
      <c r="W4" s="77"/>
      <c r="X4" s="77"/>
      <c r="Y4" s="77"/>
      <c r="Z4" s="77"/>
      <c r="AA4" s="77"/>
      <c r="AB4" s="77"/>
      <c r="AC4" s="77"/>
      <c r="AD4" s="77"/>
      <c r="AE4" s="77"/>
      <c r="AF4" s="77"/>
      <c r="AG4" s="77"/>
      <c r="AH4" s="77"/>
      <c r="AI4" s="77"/>
      <c r="AJ4" s="77"/>
      <c r="AK4" s="77"/>
      <c r="AL4" s="77"/>
      <c r="AM4" s="77"/>
      <c r="AN4" s="77"/>
      <c r="AO4" s="77"/>
      <c r="AP4" s="77"/>
      <c r="AQ4" s="77"/>
      <c r="AR4" s="77"/>
      <c r="AS4" s="77"/>
      <c r="AT4" s="77"/>
      <c r="AU4" s="77"/>
      <c r="AV4" s="77"/>
      <c r="AW4" s="77"/>
      <c r="AX4" s="77"/>
      <c r="AY4" s="77"/>
      <c r="AZ4" s="77"/>
      <c r="BA4" s="77"/>
      <c r="BB4" s="77"/>
      <c r="BC4" s="77"/>
      <c r="BD4" s="77"/>
      <c r="BE4" s="77"/>
      <c r="BF4" s="77"/>
      <c r="BG4" s="77"/>
      <c r="BH4" s="77"/>
      <c r="BI4" s="77"/>
      <c r="BJ4" s="77"/>
      <c r="BK4" s="77"/>
      <c r="BL4" s="77"/>
      <c r="BM4" s="77"/>
      <c r="BN4" s="77"/>
      <c r="BO4" s="77"/>
      <c r="BP4" s="77"/>
      <c r="BQ4" s="77"/>
      <c r="BR4" s="77"/>
      <c r="BS4" s="77"/>
      <c r="BT4" s="77"/>
      <c r="BU4" s="77"/>
      <c r="BV4" s="77"/>
      <c r="BW4" s="77"/>
      <c r="BX4" s="77"/>
      <c r="BY4" s="77"/>
      <c r="BZ4" s="77"/>
      <c r="CA4" s="77"/>
      <c r="CB4" s="77"/>
      <c r="CC4" s="77"/>
      <c r="CD4" s="77"/>
      <c r="CE4" s="77"/>
      <c r="CF4" s="77"/>
      <c r="CG4" s="77"/>
      <c r="CH4" s="77"/>
      <c r="CI4" s="77"/>
      <c r="CJ4" s="77"/>
      <c r="CK4" s="77"/>
      <c r="CL4" s="77"/>
      <c r="CM4" s="77"/>
      <c r="CN4" s="77"/>
      <c r="CO4" s="77"/>
      <c r="CP4" s="77"/>
      <c r="CQ4" s="77"/>
      <c r="CR4" s="77"/>
      <c r="CS4" s="77"/>
      <c r="CT4" s="77"/>
      <c r="CU4" s="77"/>
      <c r="CV4" s="77"/>
      <c r="CW4" s="77"/>
    </row>
    <row r="5" spans="1:101" s="80" customFormat="1" ht="26.25" customHeight="1" x14ac:dyDescent="0.45">
      <c r="A5" s="161" t="s">
        <v>1680</v>
      </c>
      <c r="B5" s="161"/>
      <c r="C5" s="161"/>
      <c r="D5" s="161"/>
      <c r="E5" s="161"/>
      <c r="F5" s="161"/>
      <c r="G5" s="161"/>
      <c r="H5" s="161"/>
      <c r="I5" s="161"/>
      <c r="J5" s="161"/>
      <c r="K5" s="161"/>
      <c r="L5" s="161"/>
      <c r="M5" s="161"/>
      <c r="N5" s="161"/>
      <c r="O5" s="161"/>
      <c r="P5" s="161"/>
      <c r="Q5" s="161"/>
      <c r="R5" s="161"/>
      <c r="S5" s="161"/>
      <c r="T5" s="161"/>
      <c r="U5" s="161"/>
      <c r="V5" s="79"/>
      <c r="W5" s="79"/>
      <c r="X5" s="79"/>
      <c r="Y5" s="79"/>
      <c r="Z5" s="79"/>
      <c r="AA5" s="79"/>
      <c r="AB5" s="79"/>
      <c r="AC5" s="79"/>
      <c r="AD5" s="79"/>
      <c r="AE5" s="79"/>
      <c r="AF5" s="79"/>
      <c r="AG5" s="79"/>
      <c r="AH5" s="79"/>
      <c r="AI5" s="79"/>
      <c r="AJ5" s="79"/>
      <c r="AK5" s="79"/>
      <c r="AL5" s="79"/>
      <c r="AM5" s="79"/>
      <c r="AN5" s="79"/>
      <c r="AO5" s="79"/>
      <c r="AP5" s="79"/>
      <c r="AQ5" s="79"/>
      <c r="AR5" s="79"/>
      <c r="AS5" s="79"/>
      <c r="AT5" s="79"/>
      <c r="AU5" s="79"/>
      <c r="AV5" s="79"/>
      <c r="AW5" s="79"/>
      <c r="AX5" s="79"/>
      <c r="AY5" s="79"/>
      <c r="AZ5" s="79"/>
      <c r="BA5" s="79"/>
      <c r="BB5" s="79"/>
      <c r="BC5" s="79"/>
      <c r="BD5" s="79"/>
      <c r="BE5" s="79"/>
      <c r="BF5" s="79"/>
      <c r="BG5" s="79"/>
      <c r="BH5" s="79"/>
      <c r="BI5" s="79"/>
      <c r="BJ5" s="79"/>
      <c r="BK5" s="79"/>
      <c r="BL5" s="79"/>
      <c r="BM5" s="79"/>
      <c r="BN5" s="79"/>
      <c r="BO5" s="79"/>
      <c r="BP5" s="79"/>
      <c r="BQ5" s="79"/>
      <c r="BR5" s="79"/>
      <c r="BS5" s="79"/>
      <c r="BT5" s="79"/>
      <c r="BU5" s="79"/>
      <c r="BV5" s="79"/>
      <c r="BW5" s="79"/>
      <c r="BX5" s="79"/>
      <c r="BY5" s="79"/>
      <c r="BZ5" s="79"/>
      <c r="CA5" s="79"/>
      <c r="CB5" s="79"/>
      <c r="CC5" s="79"/>
      <c r="CD5" s="79"/>
      <c r="CE5" s="79"/>
      <c r="CF5" s="79"/>
      <c r="CG5" s="79"/>
      <c r="CH5" s="79"/>
      <c r="CI5" s="79"/>
      <c r="CJ5" s="79"/>
      <c r="CK5" s="79"/>
      <c r="CL5" s="79"/>
      <c r="CM5" s="79"/>
      <c r="CN5" s="79"/>
      <c r="CO5" s="79"/>
      <c r="CP5" s="79"/>
      <c r="CQ5" s="79"/>
      <c r="CR5" s="79"/>
      <c r="CS5" s="79"/>
      <c r="CT5" s="79"/>
      <c r="CU5" s="79"/>
      <c r="CV5" s="79"/>
      <c r="CW5" s="79"/>
    </row>
    <row r="6" spans="1:101" s="25" customFormat="1" ht="18" customHeight="1" x14ac:dyDescent="0.25">
      <c r="A6" s="81" t="s">
        <v>1677</v>
      </c>
      <c r="B6" s="68"/>
      <c r="C6" s="82"/>
      <c r="D6" s="83"/>
      <c r="E6" s="83"/>
      <c r="F6" s="83"/>
      <c r="G6" s="83"/>
      <c r="H6" s="83"/>
      <c r="I6" s="83"/>
      <c r="J6" s="83"/>
      <c r="K6" s="83"/>
      <c r="L6" s="83"/>
      <c r="M6" s="83"/>
      <c r="N6" s="83"/>
      <c r="O6" s="83"/>
      <c r="P6" s="83"/>
      <c r="Q6" s="83"/>
      <c r="R6" s="83"/>
      <c r="S6" s="83"/>
      <c r="T6" s="83"/>
      <c r="U6" s="83"/>
      <c r="V6" s="83"/>
      <c r="W6" s="83"/>
      <c r="X6" s="83"/>
      <c r="Y6" s="83"/>
      <c r="Z6" s="83"/>
      <c r="AA6" s="83"/>
      <c r="AB6" s="83"/>
      <c r="AC6" s="83"/>
      <c r="AD6" s="84"/>
      <c r="AE6" s="84"/>
      <c r="AF6" s="84"/>
      <c r="AG6" s="84"/>
      <c r="AH6" s="84"/>
      <c r="AI6" s="84"/>
      <c r="AJ6" s="84"/>
      <c r="AK6" s="84"/>
      <c r="AL6" s="85"/>
      <c r="AM6" s="85"/>
      <c r="AN6" s="85"/>
      <c r="AO6" s="85"/>
      <c r="AP6" s="85"/>
      <c r="AQ6" s="85"/>
      <c r="AR6" s="85"/>
      <c r="AS6" s="85"/>
      <c r="AT6" s="85"/>
      <c r="AU6" s="85"/>
      <c r="AV6" s="85"/>
      <c r="AW6" s="85"/>
      <c r="AX6" s="85"/>
      <c r="AY6" s="85"/>
      <c r="AZ6" s="85"/>
      <c r="BA6" s="85"/>
      <c r="BB6" s="85"/>
      <c r="BC6" s="85"/>
      <c r="BD6" s="85"/>
      <c r="BE6" s="85"/>
      <c r="BF6" s="85"/>
      <c r="BG6" s="85"/>
      <c r="BH6" s="85"/>
      <c r="BI6" s="85"/>
      <c r="BJ6" s="85"/>
      <c r="BK6" s="85"/>
      <c r="BL6" s="85"/>
      <c r="BM6" s="85"/>
      <c r="BN6" s="85"/>
      <c r="BO6" s="85"/>
      <c r="BP6" s="85"/>
      <c r="BQ6" s="85"/>
      <c r="BR6" s="85"/>
      <c r="BS6" s="85"/>
      <c r="BT6" s="85"/>
      <c r="BU6" s="85"/>
      <c r="BV6" s="86"/>
      <c r="BW6" s="86"/>
      <c r="BX6" s="86"/>
      <c r="BY6" s="86"/>
      <c r="BZ6" s="86"/>
      <c r="CA6" s="87"/>
      <c r="CB6" s="87"/>
      <c r="CC6" s="87"/>
      <c r="CD6" s="87"/>
      <c r="CE6" s="87"/>
      <c r="CF6" s="87"/>
      <c r="CG6" s="87"/>
      <c r="CH6" s="87"/>
      <c r="CI6" s="87"/>
      <c r="CJ6" s="87"/>
      <c r="CK6" s="87"/>
      <c r="CL6" s="87"/>
      <c r="CM6" s="87"/>
      <c r="CN6" s="85"/>
      <c r="CO6" s="85"/>
      <c r="CP6" s="88"/>
      <c r="CQ6" s="85"/>
      <c r="CR6" s="89"/>
      <c r="CS6" s="89"/>
      <c r="CT6" s="89"/>
    </row>
    <row r="7" spans="1:101" s="126" customFormat="1" ht="25.5" customHeight="1" x14ac:dyDescent="0.25">
      <c r="A7" s="67"/>
      <c r="B7" s="67"/>
      <c r="C7" s="67"/>
      <c r="D7" s="67"/>
      <c r="E7" s="67"/>
      <c r="F7" s="67"/>
      <c r="G7" s="67"/>
      <c r="H7" s="67"/>
      <c r="I7" s="67"/>
      <c r="J7" s="67"/>
      <c r="K7" s="67"/>
      <c r="L7" s="125"/>
      <c r="M7" s="125"/>
      <c r="N7" s="125"/>
      <c r="O7" s="125"/>
      <c r="P7" s="125"/>
      <c r="Q7" s="125"/>
      <c r="R7" s="67"/>
      <c r="S7" s="67">
        <v>0.41</v>
      </c>
      <c r="T7" s="67">
        <f>8.87+0.81</f>
        <v>9.68</v>
      </c>
      <c r="U7" s="67" t="s">
        <v>206</v>
      </c>
      <c r="V7" s="67" t="s">
        <v>207</v>
      </c>
      <c r="W7" s="67" t="s">
        <v>208</v>
      </c>
      <c r="X7" s="67" t="s">
        <v>209</v>
      </c>
      <c r="Y7" s="67" t="s">
        <v>210</v>
      </c>
      <c r="Z7" s="67" t="s">
        <v>211</v>
      </c>
      <c r="AA7" s="67"/>
      <c r="AB7" s="67">
        <v>0.41</v>
      </c>
      <c r="AC7" s="67">
        <f>8.87+0.81</f>
        <v>9.68</v>
      </c>
      <c r="AD7" s="67" t="s">
        <v>206</v>
      </c>
      <c r="AE7" s="67" t="s">
        <v>207</v>
      </c>
      <c r="AF7" s="67" t="s">
        <v>208</v>
      </c>
      <c r="AG7" s="67" t="s">
        <v>209</v>
      </c>
      <c r="AH7" s="125"/>
      <c r="AI7" s="67">
        <v>0.41</v>
      </c>
      <c r="AJ7" s="67">
        <f>8.87+0.81</f>
        <v>9.68</v>
      </c>
      <c r="AK7" s="67"/>
      <c r="AL7" s="67"/>
      <c r="AM7" s="67"/>
      <c r="AN7" s="67"/>
      <c r="AO7" s="67"/>
      <c r="AP7" s="67"/>
      <c r="AQ7" s="67"/>
      <c r="AR7" s="67"/>
      <c r="AS7" s="67"/>
      <c r="AT7" s="67"/>
      <c r="AU7" s="67"/>
      <c r="AX7" s="127"/>
    </row>
    <row r="8" spans="1:101" s="121" customFormat="1" ht="123.75" customHeight="1" x14ac:dyDescent="0.25">
      <c r="B8" s="122" t="s">
        <v>373</v>
      </c>
      <c r="C8" s="122" t="s">
        <v>423</v>
      </c>
      <c r="D8" s="122" t="s">
        <v>421</v>
      </c>
      <c r="E8" s="122" t="s">
        <v>354</v>
      </c>
      <c r="F8" s="122" t="s">
        <v>0</v>
      </c>
      <c r="G8" s="122" t="s">
        <v>337</v>
      </c>
      <c r="H8" s="122" t="s">
        <v>338</v>
      </c>
      <c r="I8" s="122" t="s">
        <v>355</v>
      </c>
      <c r="J8" s="122" t="s">
        <v>357</v>
      </c>
      <c r="K8" s="122" t="s">
        <v>1</v>
      </c>
      <c r="L8" s="123" t="s">
        <v>394</v>
      </c>
      <c r="M8" s="123" t="s">
        <v>393</v>
      </c>
      <c r="N8" s="123" t="s">
        <v>392</v>
      </c>
      <c r="O8" s="123" t="s">
        <v>391</v>
      </c>
      <c r="P8" s="123" t="s">
        <v>390</v>
      </c>
      <c r="Q8" s="123" t="s">
        <v>395</v>
      </c>
      <c r="R8" s="122" t="s">
        <v>396</v>
      </c>
      <c r="S8" s="122" t="s">
        <v>414</v>
      </c>
      <c r="T8" s="122" t="s">
        <v>418</v>
      </c>
      <c r="U8" s="122" t="s">
        <v>397</v>
      </c>
      <c r="V8" s="122" t="s">
        <v>398</v>
      </c>
      <c r="W8" s="122" t="s">
        <v>399</v>
      </c>
      <c r="X8" s="122" t="s">
        <v>400</v>
      </c>
      <c r="Y8" s="122" t="s">
        <v>401</v>
      </c>
      <c r="Z8" s="122" t="s">
        <v>402</v>
      </c>
      <c r="AA8" s="122" t="s">
        <v>403</v>
      </c>
      <c r="AB8" s="122" t="s">
        <v>412</v>
      </c>
      <c r="AC8" s="122" t="s">
        <v>419</v>
      </c>
      <c r="AD8" s="122" t="s">
        <v>404</v>
      </c>
      <c r="AE8" s="122" t="s">
        <v>405</v>
      </c>
      <c r="AF8" s="122" t="s">
        <v>406</v>
      </c>
      <c r="AG8" s="122" t="s">
        <v>407</v>
      </c>
      <c r="AH8" s="123" t="s">
        <v>408</v>
      </c>
      <c r="AI8" s="122" t="s">
        <v>413</v>
      </c>
      <c r="AJ8" s="122" t="s">
        <v>420</v>
      </c>
      <c r="AK8" s="122" t="s">
        <v>409</v>
      </c>
      <c r="AL8" s="122" t="s">
        <v>410</v>
      </c>
      <c r="AM8" s="122" t="s">
        <v>411</v>
      </c>
      <c r="AN8" s="123" t="s">
        <v>386</v>
      </c>
      <c r="AO8" s="123" t="s">
        <v>415</v>
      </c>
      <c r="AP8" s="123" t="s">
        <v>388</v>
      </c>
      <c r="AQ8" s="124" t="s">
        <v>416</v>
      </c>
      <c r="AR8" s="123" t="s">
        <v>1501</v>
      </c>
      <c r="AS8" s="123" t="s">
        <v>1502</v>
      </c>
      <c r="AT8" s="123" t="s">
        <v>417</v>
      </c>
      <c r="AU8" s="123" t="s">
        <v>369</v>
      </c>
      <c r="AV8" s="123" t="s">
        <v>370</v>
      </c>
      <c r="AW8" s="123" t="s">
        <v>371</v>
      </c>
      <c r="AX8" s="123" t="s">
        <v>1496</v>
      </c>
      <c r="AY8" s="123" t="s">
        <v>1497</v>
      </c>
    </row>
    <row r="9" spans="1:101" ht="14.25" customHeight="1" x14ac:dyDescent="0.25">
      <c r="A9" s="107"/>
      <c r="B9" s="108">
        <v>440</v>
      </c>
      <c r="C9" s="108" t="s">
        <v>3</v>
      </c>
      <c r="D9" s="108">
        <v>303</v>
      </c>
      <c r="E9" s="108" t="s">
        <v>424</v>
      </c>
      <c r="F9" s="108" t="s">
        <v>1505</v>
      </c>
      <c r="G9" s="108" t="s">
        <v>4</v>
      </c>
      <c r="H9" s="108" t="s">
        <v>5</v>
      </c>
      <c r="I9" s="108" t="s">
        <v>499</v>
      </c>
      <c r="J9" s="109" t="s">
        <v>389</v>
      </c>
      <c r="K9" s="108" t="s">
        <v>340</v>
      </c>
      <c r="L9" s="110">
        <v>1681</v>
      </c>
      <c r="M9" s="110">
        <v>2051</v>
      </c>
      <c r="N9" s="110">
        <v>1960</v>
      </c>
      <c r="O9" s="110">
        <v>2103</v>
      </c>
      <c r="P9" s="110">
        <v>1969</v>
      </c>
      <c r="Q9" s="110">
        <v>1584</v>
      </c>
      <c r="R9" s="111">
        <f t="shared" ref="R9:R40" si="0">L9+M9+N9+O9+P9+Q9</f>
        <v>11348</v>
      </c>
      <c r="S9" s="112">
        <f t="shared" ref="S9:S40" si="1">$S$7*R9</f>
        <v>4652.6799999999994</v>
      </c>
      <c r="T9" s="113">
        <f t="shared" ref="T9:T40" si="2">$T$7*R9</f>
        <v>109848.64</v>
      </c>
      <c r="U9" s="110">
        <v>1681</v>
      </c>
      <c r="V9" s="110">
        <v>2051</v>
      </c>
      <c r="W9" s="110">
        <v>1960</v>
      </c>
      <c r="X9" s="110">
        <v>2103</v>
      </c>
      <c r="Y9" s="110">
        <v>1969</v>
      </c>
      <c r="Z9" s="110">
        <v>1584</v>
      </c>
      <c r="AA9" s="108">
        <f t="shared" ref="AA9:AA40" si="3">U9+V9+W9+X9+Y9+Z9</f>
        <v>11348</v>
      </c>
      <c r="AB9" s="108">
        <f t="shared" ref="AB9:AB40" si="4">$AB$7*AA9</f>
        <v>4652.6799999999994</v>
      </c>
      <c r="AC9" s="113">
        <f t="shared" ref="AC9:AC40" si="5">$AC$7*AA9</f>
        <v>109848.64</v>
      </c>
      <c r="AD9" s="110">
        <v>1681</v>
      </c>
      <c r="AE9" s="110">
        <v>2051</v>
      </c>
      <c r="AF9" s="110">
        <v>1960</v>
      </c>
      <c r="AG9" s="110">
        <v>2103</v>
      </c>
      <c r="AH9" s="111">
        <f t="shared" ref="AH9:AH40" si="6">AD9+AE9+AF9+AG9</f>
        <v>7795</v>
      </c>
      <c r="AI9" s="108">
        <f t="shared" ref="AI9:AI40" si="7">$AI$7*AH9</f>
        <v>3195.95</v>
      </c>
      <c r="AJ9" s="113">
        <f t="shared" ref="AJ9:AJ40" si="8">$AJ$7*AH9</f>
        <v>75455.599999999991</v>
      </c>
      <c r="AK9" s="111">
        <f>R9+AA9+AH9</f>
        <v>30491</v>
      </c>
      <c r="AL9" s="114">
        <f>+AM9/AK9</f>
        <v>0.40999999999999992</v>
      </c>
      <c r="AM9" s="112">
        <f>S9+AB9+AI9</f>
        <v>12501.309999999998</v>
      </c>
      <c r="AN9" s="59">
        <v>1.2819999999999999E-3</v>
      </c>
      <c r="AO9" s="115">
        <f>+AN9*AK9</f>
        <v>39.089461999999997</v>
      </c>
      <c r="AP9" s="115">
        <v>9.68</v>
      </c>
      <c r="AQ9" s="115">
        <f>+AP9*AK9</f>
        <v>295152.88</v>
      </c>
      <c r="AR9" s="115">
        <v>0.45</v>
      </c>
      <c r="AS9" s="115">
        <f>+AK9*AR9</f>
        <v>13720.95</v>
      </c>
      <c r="AT9" s="115">
        <f>+AS9+AQ9</f>
        <v>308873.83</v>
      </c>
      <c r="AU9" s="99" t="s">
        <v>1687</v>
      </c>
      <c r="AV9" s="99" t="s">
        <v>1688</v>
      </c>
      <c r="AW9" s="99">
        <v>42055</v>
      </c>
      <c r="AX9" s="116">
        <v>124</v>
      </c>
      <c r="AY9" s="116">
        <v>7100</v>
      </c>
    </row>
    <row r="10" spans="1:101" ht="14.25" customHeight="1" x14ac:dyDescent="0.25">
      <c r="A10" s="107"/>
      <c r="B10" s="108">
        <v>440</v>
      </c>
      <c r="C10" s="108" t="s">
        <v>3</v>
      </c>
      <c r="D10" s="108">
        <v>302</v>
      </c>
      <c r="E10" s="108" t="s">
        <v>425</v>
      </c>
      <c r="F10" s="108" t="s">
        <v>1506</v>
      </c>
      <c r="G10" s="108" t="s">
        <v>6</v>
      </c>
      <c r="H10" s="108" t="s">
        <v>7</v>
      </c>
      <c r="I10" s="108" t="s">
        <v>499</v>
      </c>
      <c r="J10" s="109" t="s">
        <v>389</v>
      </c>
      <c r="K10" s="108" t="s">
        <v>340</v>
      </c>
      <c r="L10" s="110">
        <v>2716</v>
      </c>
      <c r="M10" s="110">
        <v>2600</v>
      </c>
      <c r="N10" s="110">
        <v>2806</v>
      </c>
      <c r="O10" s="110">
        <v>2837</v>
      </c>
      <c r="P10" s="110">
        <v>2890</v>
      </c>
      <c r="Q10" s="110">
        <v>2429</v>
      </c>
      <c r="R10" s="111">
        <f t="shared" si="0"/>
        <v>16278</v>
      </c>
      <c r="S10" s="112">
        <f t="shared" si="1"/>
        <v>6673.98</v>
      </c>
      <c r="T10" s="113">
        <f t="shared" si="2"/>
        <v>157571.04</v>
      </c>
      <c r="U10" s="110">
        <v>2716</v>
      </c>
      <c r="V10" s="110">
        <v>2600</v>
      </c>
      <c r="W10" s="110">
        <v>2806</v>
      </c>
      <c r="X10" s="110">
        <v>2837</v>
      </c>
      <c r="Y10" s="110">
        <v>2890</v>
      </c>
      <c r="Z10" s="110">
        <v>2429</v>
      </c>
      <c r="AA10" s="108">
        <f t="shared" si="3"/>
        <v>16278</v>
      </c>
      <c r="AB10" s="108">
        <f t="shared" si="4"/>
        <v>6673.98</v>
      </c>
      <c r="AC10" s="113">
        <f t="shared" si="5"/>
        <v>157571.04</v>
      </c>
      <c r="AD10" s="110">
        <v>2716</v>
      </c>
      <c r="AE10" s="110">
        <v>2600</v>
      </c>
      <c r="AF10" s="110">
        <v>2806</v>
      </c>
      <c r="AG10" s="110">
        <v>2837</v>
      </c>
      <c r="AH10" s="111">
        <f t="shared" si="6"/>
        <v>10959</v>
      </c>
      <c r="AI10" s="108">
        <f t="shared" si="7"/>
        <v>4493.1899999999996</v>
      </c>
      <c r="AJ10" s="113">
        <f t="shared" si="8"/>
        <v>106083.12</v>
      </c>
      <c r="AK10" s="111">
        <f t="shared" ref="AK10:AK41" si="9">R10+AA10+AH10</f>
        <v>43515</v>
      </c>
      <c r="AL10" s="114">
        <f t="shared" ref="AL10:AL73" si="10">+AM10/AK10</f>
        <v>0.41</v>
      </c>
      <c r="AM10" s="112">
        <f t="shared" ref="AM10:AM73" si="11">S10+AB10+AI10</f>
        <v>17841.149999999998</v>
      </c>
      <c r="AN10" s="59">
        <v>1.2819999999999999E-3</v>
      </c>
      <c r="AO10" s="115">
        <f t="shared" ref="AO10:AO73" si="12">+AN10*AK10</f>
        <v>55.786229999999996</v>
      </c>
      <c r="AP10" s="115">
        <v>9.68</v>
      </c>
      <c r="AQ10" s="115">
        <f t="shared" ref="AQ10:AQ73" si="13">+AP10*AK10</f>
        <v>421225.2</v>
      </c>
      <c r="AR10" s="115">
        <v>0.45</v>
      </c>
      <c r="AS10" s="115">
        <f t="shared" ref="AS10:AS73" si="14">+AK10*AR10</f>
        <v>19581.75</v>
      </c>
      <c r="AT10" s="115">
        <f t="shared" ref="AT10:AT73" si="15">+AS10+AQ10</f>
        <v>440806.95</v>
      </c>
      <c r="AU10" s="99" t="s">
        <v>1687</v>
      </c>
      <c r="AV10" s="99" t="s">
        <v>1688</v>
      </c>
      <c r="AW10" s="99">
        <v>42055</v>
      </c>
      <c r="AX10" s="116">
        <v>169</v>
      </c>
      <c r="AY10" s="116">
        <v>10136</v>
      </c>
    </row>
    <row r="11" spans="1:101" ht="14.25" customHeight="1" x14ac:dyDescent="0.3">
      <c r="A11" s="107"/>
      <c r="B11" s="108">
        <v>442</v>
      </c>
      <c r="C11" s="108" t="s">
        <v>8</v>
      </c>
      <c r="D11" s="108">
        <v>307</v>
      </c>
      <c r="E11" s="108" t="s">
        <v>426</v>
      </c>
      <c r="F11" s="108" t="s">
        <v>1507</v>
      </c>
      <c r="G11" s="108" t="s">
        <v>9</v>
      </c>
      <c r="H11" s="108" t="s">
        <v>10</v>
      </c>
      <c r="I11" s="108" t="s">
        <v>500</v>
      </c>
      <c r="J11" s="109" t="s">
        <v>389</v>
      </c>
      <c r="K11" s="108" t="s">
        <v>677</v>
      </c>
      <c r="L11" s="110">
        <v>604</v>
      </c>
      <c r="M11" s="110">
        <v>720</v>
      </c>
      <c r="N11" s="110">
        <v>830</v>
      </c>
      <c r="O11" s="110">
        <v>813</v>
      </c>
      <c r="P11" s="110">
        <v>741</v>
      </c>
      <c r="Q11" s="110">
        <v>761</v>
      </c>
      <c r="R11" s="111">
        <f t="shared" si="0"/>
        <v>4469</v>
      </c>
      <c r="S11" s="112">
        <f t="shared" si="1"/>
        <v>1832.29</v>
      </c>
      <c r="T11" s="113">
        <f t="shared" si="2"/>
        <v>43259.92</v>
      </c>
      <c r="U11" s="110">
        <v>604</v>
      </c>
      <c r="V11" s="110">
        <v>720</v>
      </c>
      <c r="W11" s="110">
        <v>830</v>
      </c>
      <c r="X11" s="110">
        <v>813</v>
      </c>
      <c r="Y11" s="110">
        <v>741</v>
      </c>
      <c r="Z11" s="110">
        <v>761</v>
      </c>
      <c r="AA11" s="108">
        <f t="shared" si="3"/>
        <v>4469</v>
      </c>
      <c r="AB11" s="108">
        <f t="shared" si="4"/>
        <v>1832.29</v>
      </c>
      <c r="AC11" s="113">
        <f t="shared" si="5"/>
        <v>43259.92</v>
      </c>
      <c r="AD11" s="110">
        <v>604</v>
      </c>
      <c r="AE11" s="110">
        <v>720</v>
      </c>
      <c r="AF11" s="110">
        <v>830</v>
      </c>
      <c r="AG11" s="110">
        <v>813</v>
      </c>
      <c r="AH11" s="111">
        <f t="shared" si="6"/>
        <v>2967</v>
      </c>
      <c r="AI11" s="108">
        <f t="shared" si="7"/>
        <v>1216.47</v>
      </c>
      <c r="AJ11" s="113">
        <f t="shared" si="8"/>
        <v>28720.559999999998</v>
      </c>
      <c r="AK11" s="111">
        <f t="shared" si="9"/>
        <v>11905</v>
      </c>
      <c r="AL11" s="114">
        <f t="shared" si="10"/>
        <v>0.41000000000000003</v>
      </c>
      <c r="AM11" s="112">
        <f t="shared" si="11"/>
        <v>4881.05</v>
      </c>
      <c r="AN11" s="59">
        <v>1.2819999999999999E-3</v>
      </c>
      <c r="AO11" s="115">
        <f t="shared" si="12"/>
        <v>15.26221</v>
      </c>
      <c r="AP11" s="115">
        <v>9.68</v>
      </c>
      <c r="AQ11" s="115">
        <f t="shared" si="13"/>
        <v>115240.4</v>
      </c>
      <c r="AR11" s="115">
        <v>0.41</v>
      </c>
      <c r="AS11" s="115">
        <f t="shared" si="14"/>
        <v>4881.0499999999993</v>
      </c>
      <c r="AT11" s="115">
        <f t="shared" si="15"/>
        <v>120121.45</v>
      </c>
      <c r="AU11" s="99" t="s">
        <v>1687</v>
      </c>
      <c r="AV11" s="99" t="s">
        <v>1688</v>
      </c>
      <c r="AW11" s="99">
        <v>42055</v>
      </c>
      <c r="AX11" s="116">
        <v>126</v>
      </c>
      <c r="AY11" s="116">
        <v>3237</v>
      </c>
    </row>
    <row r="12" spans="1:101" ht="14.25" customHeight="1" x14ac:dyDescent="0.25">
      <c r="A12" s="107"/>
      <c r="B12" s="108">
        <v>442</v>
      </c>
      <c r="C12" s="108" t="s">
        <v>8</v>
      </c>
      <c r="D12" s="108">
        <v>301</v>
      </c>
      <c r="E12" s="108" t="s">
        <v>427</v>
      </c>
      <c r="F12" s="108" t="s">
        <v>1508</v>
      </c>
      <c r="G12" s="108" t="s">
        <v>11</v>
      </c>
      <c r="H12" s="108" t="s">
        <v>12</v>
      </c>
      <c r="I12" s="108" t="s">
        <v>500</v>
      </c>
      <c r="J12" s="109" t="s">
        <v>389</v>
      </c>
      <c r="K12" s="108" t="s">
        <v>680</v>
      </c>
      <c r="L12" s="111">
        <v>2565.12</v>
      </c>
      <c r="M12" s="111">
        <v>3146.89</v>
      </c>
      <c r="N12" s="111">
        <v>3272.38</v>
      </c>
      <c r="O12" s="111">
        <v>3395.12</v>
      </c>
      <c r="P12" s="111">
        <v>3151.47</v>
      </c>
      <c r="Q12" s="111">
        <v>3173.2799999999997</v>
      </c>
      <c r="R12" s="111">
        <f t="shared" si="0"/>
        <v>18704.259999999998</v>
      </c>
      <c r="S12" s="112">
        <f t="shared" si="1"/>
        <v>7668.7465999999986</v>
      </c>
      <c r="T12" s="113">
        <f t="shared" si="2"/>
        <v>181057.23679999998</v>
      </c>
      <c r="U12" s="111">
        <v>2565.12</v>
      </c>
      <c r="V12" s="111">
        <v>3146.89</v>
      </c>
      <c r="W12" s="111">
        <v>3272.38</v>
      </c>
      <c r="X12" s="111">
        <v>3395.12</v>
      </c>
      <c r="Y12" s="111">
        <v>3151.47</v>
      </c>
      <c r="Z12" s="111">
        <v>3173.2799999999997</v>
      </c>
      <c r="AA12" s="108">
        <f t="shared" si="3"/>
        <v>18704.259999999998</v>
      </c>
      <c r="AB12" s="108">
        <f t="shared" si="4"/>
        <v>7668.7465999999986</v>
      </c>
      <c r="AC12" s="113">
        <f t="shared" si="5"/>
        <v>181057.23679999998</v>
      </c>
      <c r="AD12" s="111">
        <v>2565.12</v>
      </c>
      <c r="AE12" s="111">
        <v>3146.89</v>
      </c>
      <c r="AF12" s="111">
        <v>3272.38</v>
      </c>
      <c r="AG12" s="111">
        <v>3395.12</v>
      </c>
      <c r="AH12" s="111">
        <f t="shared" si="6"/>
        <v>12379.509999999998</v>
      </c>
      <c r="AI12" s="108">
        <f t="shared" si="7"/>
        <v>5075.5990999999995</v>
      </c>
      <c r="AJ12" s="113">
        <f t="shared" si="8"/>
        <v>119833.65679999998</v>
      </c>
      <c r="AK12" s="111">
        <f t="shared" si="9"/>
        <v>49788.03</v>
      </c>
      <c r="AL12" s="114">
        <f t="shared" si="10"/>
        <v>0.40999999999999992</v>
      </c>
      <c r="AM12" s="112">
        <f t="shared" si="11"/>
        <v>20413.092299999997</v>
      </c>
      <c r="AN12" s="59">
        <v>1.2819999999999999E-3</v>
      </c>
      <c r="AO12" s="115">
        <f t="shared" si="12"/>
        <v>63.828254459999997</v>
      </c>
      <c r="AP12" s="115">
        <v>9.68</v>
      </c>
      <c r="AQ12" s="115">
        <f t="shared" si="13"/>
        <v>481948.13039999997</v>
      </c>
      <c r="AR12" s="115">
        <v>0.41</v>
      </c>
      <c r="AS12" s="115">
        <f t="shared" si="14"/>
        <v>20413.092299999997</v>
      </c>
      <c r="AT12" s="115">
        <f t="shared" si="15"/>
        <v>502361.22269999998</v>
      </c>
      <c r="AU12" s="99" t="s">
        <v>1687</v>
      </c>
      <c r="AV12" s="99" t="s">
        <v>1688</v>
      </c>
      <c r="AW12" s="99">
        <v>42055</v>
      </c>
      <c r="AX12" s="116">
        <v>197</v>
      </c>
      <c r="AY12" s="116">
        <v>14384</v>
      </c>
    </row>
    <row r="13" spans="1:101" ht="14.25" customHeight="1" x14ac:dyDescent="0.3">
      <c r="A13" s="107"/>
      <c r="B13" s="108">
        <v>442</v>
      </c>
      <c r="C13" s="108" t="s">
        <v>8</v>
      </c>
      <c r="D13" s="108">
        <v>308</v>
      </c>
      <c r="E13" s="108" t="s">
        <v>428</v>
      </c>
      <c r="F13" s="108" t="s">
        <v>1509</v>
      </c>
      <c r="G13" s="108" t="s">
        <v>13</v>
      </c>
      <c r="H13" s="108" t="s">
        <v>14</v>
      </c>
      <c r="I13" s="108" t="s">
        <v>500</v>
      </c>
      <c r="J13" s="109" t="s">
        <v>389</v>
      </c>
      <c r="K13" s="108" t="s">
        <v>677</v>
      </c>
      <c r="L13" s="110">
        <v>189</v>
      </c>
      <c r="M13" s="110">
        <v>279</v>
      </c>
      <c r="N13" s="110">
        <v>264</v>
      </c>
      <c r="O13" s="110">
        <v>252</v>
      </c>
      <c r="P13" s="110">
        <v>229</v>
      </c>
      <c r="Q13" s="110">
        <v>212</v>
      </c>
      <c r="R13" s="111">
        <f t="shared" si="0"/>
        <v>1425</v>
      </c>
      <c r="S13" s="112">
        <f t="shared" si="1"/>
        <v>584.25</v>
      </c>
      <c r="T13" s="113">
        <f t="shared" si="2"/>
        <v>13794</v>
      </c>
      <c r="U13" s="110">
        <v>189</v>
      </c>
      <c r="V13" s="110">
        <v>279</v>
      </c>
      <c r="W13" s="110">
        <v>264</v>
      </c>
      <c r="X13" s="110">
        <v>252</v>
      </c>
      <c r="Y13" s="110">
        <v>229</v>
      </c>
      <c r="Z13" s="110">
        <v>212</v>
      </c>
      <c r="AA13" s="108">
        <f t="shared" si="3"/>
        <v>1425</v>
      </c>
      <c r="AB13" s="108">
        <f t="shared" si="4"/>
        <v>584.25</v>
      </c>
      <c r="AC13" s="113">
        <f t="shared" si="5"/>
        <v>13794</v>
      </c>
      <c r="AD13" s="110">
        <v>189</v>
      </c>
      <c r="AE13" s="110">
        <v>279</v>
      </c>
      <c r="AF13" s="110">
        <v>264</v>
      </c>
      <c r="AG13" s="110">
        <v>252</v>
      </c>
      <c r="AH13" s="111">
        <f t="shared" si="6"/>
        <v>984</v>
      </c>
      <c r="AI13" s="108">
        <f t="shared" si="7"/>
        <v>403.44</v>
      </c>
      <c r="AJ13" s="113">
        <f t="shared" si="8"/>
        <v>9525.119999999999</v>
      </c>
      <c r="AK13" s="111">
        <f t="shared" si="9"/>
        <v>3834</v>
      </c>
      <c r="AL13" s="114">
        <f t="shared" si="10"/>
        <v>0.41000000000000003</v>
      </c>
      <c r="AM13" s="112">
        <f t="shared" si="11"/>
        <v>1571.94</v>
      </c>
      <c r="AN13" s="59">
        <v>1.2819999999999999E-3</v>
      </c>
      <c r="AO13" s="115">
        <f t="shared" si="12"/>
        <v>4.9151879999999997</v>
      </c>
      <c r="AP13" s="115">
        <v>9.68</v>
      </c>
      <c r="AQ13" s="115">
        <f t="shared" si="13"/>
        <v>37113.119999999995</v>
      </c>
      <c r="AR13" s="115">
        <v>0.41</v>
      </c>
      <c r="AS13" s="115">
        <f t="shared" si="14"/>
        <v>1571.9399999999998</v>
      </c>
      <c r="AT13" s="115">
        <f t="shared" si="15"/>
        <v>38685.06</v>
      </c>
      <c r="AU13" s="99" t="s">
        <v>1687</v>
      </c>
      <c r="AV13" s="99" t="s">
        <v>1688</v>
      </c>
      <c r="AW13" s="99">
        <v>42055</v>
      </c>
      <c r="AX13" s="116">
        <v>37</v>
      </c>
      <c r="AY13" s="116">
        <v>1029</v>
      </c>
    </row>
    <row r="14" spans="1:101" ht="14.25" customHeight="1" x14ac:dyDescent="0.25">
      <c r="A14" s="107"/>
      <c r="B14" s="108">
        <v>442</v>
      </c>
      <c r="C14" s="108" t="s">
        <v>8</v>
      </c>
      <c r="D14" s="108">
        <v>306</v>
      </c>
      <c r="E14" s="108" t="s">
        <v>429</v>
      </c>
      <c r="F14" s="108" t="s">
        <v>1510</v>
      </c>
      <c r="G14" s="108" t="s">
        <v>16</v>
      </c>
      <c r="H14" s="108" t="s">
        <v>17</v>
      </c>
      <c r="I14" s="108" t="s">
        <v>500</v>
      </c>
      <c r="J14" s="109" t="s">
        <v>389</v>
      </c>
      <c r="K14" s="108" t="s">
        <v>680</v>
      </c>
      <c r="L14" s="111">
        <v>460.8</v>
      </c>
      <c r="M14" s="111">
        <v>604.16999999999996</v>
      </c>
      <c r="N14" s="111">
        <v>603.91</v>
      </c>
      <c r="O14" s="111">
        <v>683.24</v>
      </c>
      <c r="P14" s="111">
        <v>660.48</v>
      </c>
      <c r="Q14" s="111">
        <v>628.31999999999994</v>
      </c>
      <c r="R14" s="111">
        <f t="shared" si="0"/>
        <v>3640.92</v>
      </c>
      <c r="S14" s="112">
        <f t="shared" si="1"/>
        <v>1492.7772</v>
      </c>
      <c r="T14" s="113">
        <f t="shared" si="2"/>
        <v>35244.105600000003</v>
      </c>
      <c r="U14" s="111">
        <v>460.8</v>
      </c>
      <c r="V14" s="111">
        <v>604.16999999999996</v>
      </c>
      <c r="W14" s="111">
        <v>603.91</v>
      </c>
      <c r="X14" s="111">
        <v>683.24</v>
      </c>
      <c r="Y14" s="111">
        <v>660.48</v>
      </c>
      <c r="Z14" s="111">
        <v>628.31999999999994</v>
      </c>
      <c r="AA14" s="108">
        <f t="shared" si="3"/>
        <v>3640.92</v>
      </c>
      <c r="AB14" s="108">
        <f t="shared" si="4"/>
        <v>1492.7772</v>
      </c>
      <c r="AC14" s="113">
        <f t="shared" si="5"/>
        <v>35244.105600000003</v>
      </c>
      <c r="AD14" s="111">
        <v>460.8</v>
      </c>
      <c r="AE14" s="111">
        <v>604.16999999999996</v>
      </c>
      <c r="AF14" s="111">
        <v>603.91</v>
      </c>
      <c r="AG14" s="111">
        <v>683.24</v>
      </c>
      <c r="AH14" s="111">
        <f t="shared" si="6"/>
        <v>2352.12</v>
      </c>
      <c r="AI14" s="108">
        <f t="shared" si="7"/>
        <v>964.36919999999986</v>
      </c>
      <c r="AJ14" s="113">
        <f t="shared" si="8"/>
        <v>22768.5216</v>
      </c>
      <c r="AK14" s="111">
        <f t="shared" si="9"/>
        <v>9633.9599999999991</v>
      </c>
      <c r="AL14" s="114">
        <f t="shared" si="10"/>
        <v>0.41000000000000003</v>
      </c>
      <c r="AM14" s="112">
        <f t="shared" si="11"/>
        <v>3949.9236000000001</v>
      </c>
      <c r="AN14" s="59">
        <v>1.2819999999999999E-3</v>
      </c>
      <c r="AO14" s="115">
        <f t="shared" si="12"/>
        <v>12.350736719999999</v>
      </c>
      <c r="AP14" s="115">
        <v>9.68</v>
      </c>
      <c r="AQ14" s="115">
        <f t="shared" si="13"/>
        <v>93256.732799999983</v>
      </c>
      <c r="AR14" s="115">
        <v>0.41</v>
      </c>
      <c r="AS14" s="115">
        <f t="shared" si="14"/>
        <v>3949.9235999999996</v>
      </c>
      <c r="AT14" s="115">
        <f t="shared" si="15"/>
        <v>97206.656399999978</v>
      </c>
      <c r="AU14" s="99" t="s">
        <v>1687</v>
      </c>
      <c r="AV14" s="99" t="s">
        <v>1688</v>
      </c>
      <c r="AW14" s="99">
        <v>42055</v>
      </c>
      <c r="AX14" s="116">
        <v>93</v>
      </c>
      <c r="AY14" s="116">
        <v>2801</v>
      </c>
    </row>
    <row r="15" spans="1:101" ht="14.25" customHeight="1" x14ac:dyDescent="0.3">
      <c r="A15" s="107"/>
      <c r="B15" s="108">
        <v>442</v>
      </c>
      <c r="C15" s="108" t="s">
        <v>8</v>
      </c>
      <c r="D15" s="108">
        <v>303</v>
      </c>
      <c r="E15" s="108" t="s">
        <v>430</v>
      </c>
      <c r="F15" s="108" t="s">
        <v>1511</v>
      </c>
      <c r="G15" s="108" t="s">
        <v>18</v>
      </c>
      <c r="H15" s="108" t="s">
        <v>19</v>
      </c>
      <c r="I15" s="108" t="s">
        <v>500</v>
      </c>
      <c r="J15" s="109" t="s">
        <v>389</v>
      </c>
      <c r="K15" s="108" t="s">
        <v>680</v>
      </c>
      <c r="L15" s="111">
        <v>879.36</v>
      </c>
      <c r="M15" s="111">
        <v>1228.8899999999999</v>
      </c>
      <c r="N15" s="111">
        <v>1179</v>
      </c>
      <c r="O15" s="111">
        <v>1211.48</v>
      </c>
      <c r="P15" s="111">
        <v>1111.98</v>
      </c>
      <c r="Q15" s="111">
        <v>1217.04</v>
      </c>
      <c r="R15" s="111">
        <f t="shared" si="0"/>
        <v>6827.7499999999991</v>
      </c>
      <c r="S15" s="112">
        <f t="shared" si="1"/>
        <v>2799.3774999999996</v>
      </c>
      <c r="T15" s="113">
        <f t="shared" si="2"/>
        <v>66092.62</v>
      </c>
      <c r="U15" s="111">
        <v>879.36</v>
      </c>
      <c r="V15" s="111">
        <v>1228.8899999999999</v>
      </c>
      <c r="W15" s="111">
        <v>1179</v>
      </c>
      <c r="X15" s="111">
        <v>1211.48</v>
      </c>
      <c r="Y15" s="111">
        <v>1111.98</v>
      </c>
      <c r="Z15" s="111">
        <v>1217.04</v>
      </c>
      <c r="AA15" s="108">
        <f t="shared" si="3"/>
        <v>6827.7499999999991</v>
      </c>
      <c r="AB15" s="108">
        <f t="shared" si="4"/>
        <v>2799.3774999999996</v>
      </c>
      <c r="AC15" s="113">
        <f t="shared" si="5"/>
        <v>66092.62</v>
      </c>
      <c r="AD15" s="111">
        <v>879.36</v>
      </c>
      <c r="AE15" s="111">
        <v>1228.8899999999999</v>
      </c>
      <c r="AF15" s="111">
        <v>1179</v>
      </c>
      <c r="AG15" s="111">
        <v>1211.48</v>
      </c>
      <c r="AH15" s="111">
        <f t="shared" si="6"/>
        <v>4498.7299999999996</v>
      </c>
      <c r="AI15" s="108">
        <f t="shared" si="7"/>
        <v>1844.4792999999997</v>
      </c>
      <c r="AJ15" s="113">
        <f t="shared" si="8"/>
        <v>43547.706399999995</v>
      </c>
      <c r="AK15" s="111">
        <f t="shared" si="9"/>
        <v>18154.229999999996</v>
      </c>
      <c r="AL15" s="114">
        <f t="shared" si="10"/>
        <v>0.41000000000000003</v>
      </c>
      <c r="AM15" s="112">
        <f t="shared" si="11"/>
        <v>7443.2342999999992</v>
      </c>
      <c r="AN15" s="59">
        <v>1.2819999999999999E-3</v>
      </c>
      <c r="AO15" s="115">
        <f t="shared" si="12"/>
        <v>23.273722859999992</v>
      </c>
      <c r="AP15" s="115">
        <v>9.68</v>
      </c>
      <c r="AQ15" s="115">
        <f t="shared" si="13"/>
        <v>175732.94639999996</v>
      </c>
      <c r="AR15" s="115">
        <v>0.41</v>
      </c>
      <c r="AS15" s="115">
        <f t="shared" si="14"/>
        <v>7443.2342999999983</v>
      </c>
      <c r="AT15" s="115">
        <f t="shared" si="15"/>
        <v>183176.18069999997</v>
      </c>
      <c r="AU15" s="99" t="s">
        <v>1687</v>
      </c>
      <c r="AV15" s="99" t="s">
        <v>1688</v>
      </c>
      <c r="AW15" s="99">
        <v>42055</v>
      </c>
      <c r="AX15" s="116">
        <v>98</v>
      </c>
      <c r="AY15" s="116">
        <v>5245</v>
      </c>
    </row>
    <row r="16" spans="1:101" ht="14.25" customHeight="1" x14ac:dyDescent="0.3">
      <c r="A16" s="107"/>
      <c r="B16" s="108">
        <v>442</v>
      </c>
      <c r="C16" s="108" t="s">
        <v>8</v>
      </c>
      <c r="D16" s="108">
        <v>302</v>
      </c>
      <c r="E16" s="108" t="s">
        <v>431</v>
      </c>
      <c r="F16" s="108" t="s">
        <v>1512</v>
      </c>
      <c r="G16" s="108" t="s">
        <v>21</v>
      </c>
      <c r="H16" s="108" t="s">
        <v>22</v>
      </c>
      <c r="I16" s="108" t="s">
        <v>500</v>
      </c>
      <c r="J16" s="109" t="s">
        <v>389</v>
      </c>
      <c r="K16" s="108" t="s">
        <v>677</v>
      </c>
      <c r="L16" s="110">
        <v>2031</v>
      </c>
      <c r="M16" s="110">
        <v>1921</v>
      </c>
      <c r="N16" s="110">
        <v>1802</v>
      </c>
      <c r="O16" s="110">
        <v>1847</v>
      </c>
      <c r="P16" s="110">
        <v>1768</v>
      </c>
      <c r="Q16" s="110">
        <v>1742</v>
      </c>
      <c r="R16" s="111">
        <f t="shared" si="0"/>
        <v>11111</v>
      </c>
      <c r="S16" s="112">
        <f t="shared" si="1"/>
        <v>4555.5099999999993</v>
      </c>
      <c r="T16" s="113">
        <f t="shared" si="2"/>
        <v>107554.48</v>
      </c>
      <c r="U16" s="110">
        <v>2031</v>
      </c>
      <c r="V16" s="110">
        <v>1921</v>
      </c>
      <c r="W16" s="110">
        <v>1802</v>
      </c>
      <c r="X16" s="110">
        <v>1847</v>
      </c>
      <c r="Y16" s="110">
        <v>1768</v>
      </c>
      <c r="Z16" s="110">
        <v>1742</v>
      </c>
      <c r="AA16" s="108">
        <f t="shared" si="3"/>
        <v>11111</v>
      </c>
      <c r="AB16" s="108">
        <f t="shared" si="4"/>
        <v>4555.5099999999993</v>
      </c>
      <c r="AC16" s="113">
        <f t="shared" si="5"/>
        <v>107554.48</v>
      </c>
      <c r="AD16" s="110">
        <v>2031</v>
      </c>
      <c r="AE16" s="110">
        <v>1921</v>
      </c>
      <c r="AF16" s="110">
        <v>1802</v>
      </c>
      <c r="AG16" s="110">
        <v>1847</v>
      </c>
      <c r="AH16" s="111">
        <f t="shared" si="6"/>
        <v>7601</v>
      </c>
      <c r="AI16" s="108">
        <f t="shared" si="7"/>
        <v>3116.41</v>
      </c>
      <c r="AJ16" s="113">
        <f t="shared" si="8"/>
        <v>73577.679999999993</v>
      </c>
      <c r="AK16" s="111">
        <f t="shared" si="9"/>
        <v>29823</v>
      </c>
      <c r="AL16" s="114">
        <f t="shared" si="10"/>
        <v>0.41</v>
      </c>
      <c r="AM16" s="112">
        <f t="shared" si="11"/>
        <v>12227.429999999998</v>
      </c>
      <c r="AN16" s="59">
        <v>1.2819999999999999E-3</v>
      </c>
      <c r="AO16" s="115">
        <f t="shared" si="12"/>
        <v>38.233086</v>
      </c>
      <c r="AP16" s="115">
        <v>9.68</v>
      </c>
      <c r="AQ16" s="115">
        <f t="shared" si="13"/>
        <v>288686.64</v>
      </c>
      <c r="AR16" s="115">
        <v>0.41</v>
      </c>
      <c r="AS16" s="115">
        <f t="shared" si="14"/>
        <v>12227.429999999998</v>
      </c>
      <c r="AT16" s="115">
        <f t="shared" si="15"/>
        <v>300914.07</v>
      </c>
      <c r="AU16" s="99" t="s">
        <v>1687</v>
      </c>
      <c r="AV16" s="99" t="s">
        <v>1688</v>
      </c>
      <c r="AW16" s="99">
        <v>42055</v>
      </c>
      <c r="AX16" s="116">
        <v>142</v>
      </c>
      <c r="AY16" s="116">
        <v>8006</v>
      </c>
    </row>
    <row r="17" spans="1:51" ht="14.25" customHeight="1" x14ac:dyDescent="0.25">
      <c r="A17" s="107"/>
      <c r="B17" s="108">
        <v>442</v>
      </c>
      <c r="C17" s="108" t="s">
        <v>8</v>
      </c>
      <c r="D17" s="108">
        <v>304</v>
      </c>
      <c r="E17" s="108" t="s">
        <v>432</v>
      </c>
      <c r="F17" s="108" t="s">
        <v>1513</v>
      </c>
      <c r="G17" s="108" t="s">
        <v>24</v>
      </c>
      <c r="H17" s="108" t="s">
        <v>25</v>
      </c>
      <c r="I17" s="108" t="s">
        <v>500</v>
      </c>
      <c r="J17" s="109" t="s">
        <v>389</v>
      </c>
      <c r="K17" s="108" t="s">
        <v>677</v>
      </c>
      <c r="L17" s="110">
        <v>648</v>
      </c>
      <c r="M17" s="110">
        <v>723</v>
      </c>
      <c r="N17" s="110">
        <v>721</v>
      </c>
      <c r="O17" s="110">
        <v>756</v>
      </c>
      <c r="P17" s="110">
        <v>635</v>
      </c>
      <c r="Q17" s="110">
        <v>610</v>
      </c>
      <c r="R17" s="111">
        <f t="shared" si="0"/>
        <v>4093</v>
      </c>
      <c r="S17" s="112">
        <f t="shared" si="1"/>
        <v>1678.1299999999999</v>
      </c>
      <c r="T17" s="113">
        <f t="shared" si="2"/>
        <v>39620.239999999998</v>
      </c>
      <c r="U17" s="110">
        <v>648</v>
      </c>
      <c r="V17" s="110">
        <v>723</v>
      </c>
      <c r="W17" s="110">
        <v>721</v>
      </c>
      <c r="X17" s="110">
        <v>756</v>
      </c>
      <c r="Y17" s="110">
        <v>635</v>
      </c>
      <c r="Z17" s="110">
        <v>610</v>
      </c>
      <c r="AA17" s="108">
        <f t="shared" si="3"/>
        <v>4093</v>
      </c>
      <c r="AB17" s="108">
        <f t="shared" si="4"/>
        <v>1678.1299999999999</v>
      </c>
      <c r="AC17" s="113">
        <f t="shared" si="5"/>
        <v>39620.239999999998</v>
      </c>
      <c r="AD17" s="110">
        <v>648</v>
      </c>
      <c r="AE17" s="110">
        <v>723</v>
      </c>
      <c r="AF17" s="110">
        <v>721</v>
      </c>
      <c r="AG17" s="110">
        <v>756</v>
      </c>
      <c r="AH17" s="111">
        <f t="shared" si="6"/>
        <v>2848</v>
      </c>
      <c r="AI17" s="108">
        <f t="shared" si="7"/>
        <v>1167.6799999999998</v>
      </c>
      <c r="AJ17" s="113">
        <f t="shared" si="8"/>
        <v>27568.639999999999</v>
      </c>
      <c r="AK17" s="111">
        <f t="shared" si="9"/>
        <v>11034</v>
      </c>
      <c r="AL17" s="114">
        <f t="shared" si="10"/>
        <v>0.41</v>
      </c>
      <c r="AM17" s="112">
        <f t="shared" si="11"/>
        <v>4523.9399999999996</v>
      </c>
      <c r="AN17" s="59">
        <v>1.2819999999999999E-3</v>
      </c>
      <c r="AO17" s="115">
        <f t="shared" si="12"/>
        <v>14.145588</v>
      </c>
      <c r="AP17" s="115">
        <v>9.68</v>
      </c>
      <c r="AQ17" s="115">
        <f t="shared" si="13"/>
        <v>106809.12</v>
      </c>
      <c r="AR17" s="115">
        <v>0.41</v>
      </c>
      <c r="AS17" s="115">
        <f t="shared" si="14"/>
        <v>4523.9399999999996</v>
      </c>
      <c r="AT17" s="115">
        <f t="shared" si="15"/>
        <v>111333.06</v>
      </c>
      <c r="AU17" s="99" t="s">
        <v>1687</v>
      </c>
      <c r="AV17" s="99" t="s">
        <v>1688</v>
      </c>
      <c r="AW17" s="99">
        <v>42055</v>
      </c>
      <c r="AX17" s="116">
        <v>82</v>
      </c>
      <c r="AY17" s="116">
        <v>2953</v>
      </c>
    </row>
    <row r="18" spans="1:51" ht="14.25" customHeight="1" x14ac:dyDescent="0.3">
      <c r="A18" s="107"/>
      <c r="B18" s="108">
        <v>442</v>
      </c>
      <c r="C18" s="108" t="s">
        <v>8</v>
      </c>
      <c r="D18" s="108">
        <v>305</v>
      </c>
      <c r="E18" s="108" t="s">
        <v>433</v>
      </c>
      <c r="F18" s="108" t="s">
        <v>1514</v>
      </c>
      <c r="G18" s="108" t="s">
        <v>26</v>
      </c>
      <c r="H18" s="108" t="s">
        <v>27</v>
      </c>
      <c r="I18" s="108" t="s">
        <v>500</v>
      </c>
      <c r="J18" s="109" t="s">
        <v>389</v>
      </c>
      <c r="K18" s="108" t="s">
        <v>680</v>
      </c>
      <c r="L18" s="111">
        <v>243.2</v>
      </c>
      <c r="M18" s="111">
        <v>363.05</v>
      </c>
      <c r="N18" s="111">
        <v>340.6</v>
      </c>
      <c r="O18" s="111">
        <v>327.36</v>
      </c>
      <c r="P18" s="111">
        <v>370.23</v>
      </c>
      <c r="Q18" s="111">
        <v>378.84000000000003</v>
      </c>
      <c r="R18" s="111">
        <f t="shared" si="0"/>
        <v>2023.2800000000002</v>
      </c>
      <c r="S18" s="112">
        <f t="shared" si="1"/>
        <v>829.54480000000001</v>
      </c>
      <c r="T18" s="113">
        <f t="shared" si="2"/>
        <v>19585.350400000003</v>
      </c>
      <c r="U18" s="111">
        <v>243.2</v>
      </c>
      <c r="V18" s="111">
        <v>363.05</v>
      </c>
      <c r="W18" s="111">
        <v>340.6</v>
      </c>
      <c r="X18" s="111">
        <v>327.36</v>
      </c>
      <c r="Y18" s="111">
        <v>370.23</v>
      </c>
      <c r="Z18" s="111">
        <v>378.84000000000003</v>
      </c>
      <c r="AA18" s="108">
        <f t="shared" si="3"/>
        <v>2023.2800000000002</v>
      </c>
      <c r="AB18" s="108">
        <f t="shared" si="4"/>
        <v>829.54480000000001</v>
      </c>
      <c r="AC18" s="113">
        <f t="shared" si="5"/>
        <v>19585.350400000003</v>
      </c>
      <c r="AD18" s="111">
        <v>243.2</v>
      </c>
      <c r="AE18" s="111">
        <v>363.05</v>
      </c>
      <c r="AF18" s="111">
        <v>340.6</v>
      </c>
      <c r="AG18" s="111">
        <v>327.36</v>
      </c>
      <c r="AH18" s="111">
        <f t="shared" si="6"/>
        <v>1274.21</v>
      </c>
      <c r="AI18" s="108">
        <f t="shared" si="7"/>
        <v>522.42610000000002</v>
      </c>
      <c r="AJ18" s="113">
        <f t="shared" si="8"/>
        <v>12334.352800000001</v>
      </c>
      <c r="AK18" s="111">
        <f t="shared" si="9"/>
        <v>5320.77</v>
      </c>
      <c r="AL18" s="114">
        <f t="shared" si="10"/>
        <v>0.41</v>
      </c>
      <c r="AM18" s="112">
        <f t="shared" si="11"/>
        <v>2181.5156999999999</v>
      </c>
      <c r="AN18" s="59">
        <v>1.2819999999999999E-3</v>
      </c>
      <c r="AO18" s="115">
        <f t="shared" si="12"/>
        <v>6.8212271400000004</v>
      </c>
      <c r="AP18" s="115">
        <v>9.68</v>
      </c>
      <c r="AQ18" s="115">
        <f t="shared" si="13"/>
        <v>51505.053599999999</v>
      </c>
      <c r="AR18" s="115">
        <v>0.41</v>
      </c>
      <c r="AS18" s="115">
        <f t="shared" si="14"/>
        <v>2181.5156999999999</v>
      </c>
      <c r="AT18" s="115">
        <f t="shared" si="15"/>
        <v>53686.569300000003</v>
      </c>
      <c r="AU18" s="99" t="s">
        <v>1687</v>
      </c>
      <c r="AV18" s="99" t="s">
        <v>1688</v>
      </c>
      <c r="AW18" s="99">
        <v>42055</v>
      </c>
      <c r="AX18" s="116">
        <v>35</v>
      </c>
      <c r="AY18" s="116">
        <v>1553</v>
      </c>
    </row>
    <row r="19" spans="1:51" ht="14.25" customHeight="1" x14ac:dyDescent="0.3">
      <c r="A19" s="107"/>
      <c r="B19" s="108">
        <v>443</v>
      </c>
      <c r="C19" s="108" t="s">
        <v>28</v>
      </c>
      <c r="D19" s="108">
        <v>317</v>
      </c>
      <c r="E19" s="108" t="s">
        <v>1663</v>
      </c>
      <c r="F19" s="108" t="s">
        <v>1515</v>
      </c>
      <c r="G19" s="108" t="s">
        <v>1645</v>
      </c>
      <c r="H19" s="44" t="s">
        <v>1646</v>
      </c>
      <c r="I19" s="108" t="s">
        <v>500</v>
      </c>
      <c r="J19" s="109" t="s">
        <v>389</v>
      </c>
      <c r="K19" s="108" t="s">
        <v>677</v>
      </c>
      <c r="L19" s="110">
        <v>68</v>
      </c>
      <c r="M19" s="110">
        <v>116</v>
      </c>
      <c r="N19" s="110">
        <v>94</v>
      </c>
      <c r="O19" s="110">
        <v>79</v>
      </c>
      <c r="P19" s="110">
        <v>74</v>
      </c>
      <c r="Q19" s="110">
        <v>69</v>
      </c>
      <c r="R19" s="111">
        <f t="shared" si="0"/>
        <v>500</v>
      </c>
      <c r="S19" s="112">
        <f t="shared" si="1"/>
        <v>205</v>
      </c>
      <c r="T19" s="113">
        <f t="shared" si="2"/>
        <v>4840</v>
      </c>
      <c r="U19" s="110">
        <v>68</v>
      </c>
      <c r="V19" s="110">
        <v>116</v>
      </c>
      <c r="W19" s="110">
        <v>94</v>
      </c>
      <c r="X19" s="110">
        <v>79</v>
      </c>
      <c r="Y19" s="110">
        <v>74</v>
      </c>
      <c r="Z19" s="110">
        <v>69</v>
      </c>
      <c r="AA19" s="108">
        <f t="shared" si="3"/>
        <v>500</v>
      </c>
      <c r="AB19" s="108">
        <f t="shared" si="4"/>
        <v>205</v>
      </c>
      <c r="AC19" s="113">
        <f t="shared" si="5"/>
        <v>4840</v>
      </c>
      <c r="AD19" s="110">
        <v>68</v>
      </c>
      <c r="AE19" s="110">
        <v>116</v>
      </c>
      <c r="AF19" s="110">
        <v>94</v>
      </c>
      <c r="AG19" s="110">
        <v>79</v>
      </c>
      <c r="AH19" s="111">
        <f t="shared" si="6"/>
        <v>357</v>
      </c>
      <c r="AI19" s="108">
        <f t="shared" si="7"/>
        <v>146.37</v>
      </c>
      <c r="AJ19" s="113">
        <f t="shared" si="8"/>
        <v>3455.7599999999998</v>
      </c>
      <c r="AK19" s="111">
        <f t="shared" si="9"/>
        <v>1357</v>
      </c>
      <c r="AL19" s="114">
        <f t="shared" si="10"/>
        <v>0.41000000000000003</v>
      </c>
      <c r="AM19" s="112">
        <f t="shared" si="11"/>
        <v>556.37</v>
      </c>
      <c r="AN19" s="59">
        <v>1.2819999999999999E-3</v>
      </c>
      <c r="AO19" s="115">
        <f t="shared" si="12"/>
        <v>1.7396739999999999</v>
      </c>
      <c r="AP19" s="115">
        <v>9.68</v>
      </c>
      <c r="AQ19" s="115">
        <f t="shared" si="13"/>
        <v>13135.76</v>
      </c>
      <c r="AR19" s="115">
        <v>0.41</v>
      </c>
      <c r="AS19" s="115">
        <f t="shared" si="14"/>
        <v>556.37</v>
      </c>
      <c r="AT19" s="115">
        <f t="shared" si="15"/>
        <v>13692.130000000001</v>
      </c>
      <c r="AU19" s="99" t="s">
        <v>1687</v>
      </c>
      <c r="AV19" s="99" t="s">
        <v>1688</v>
      </c>
      <c r="AW19" s="99">
        <v>42055</v>
      </c>
      <c r="AX19" s="116">
        <v>19</v>
      </c>
      <c r="AY19" s="116">
        <v>360</v>
      </c>
    </row>
    <row r="20" spans="1:51" ht="14.25" customHeight="1" x14ac:dyDescent="0.25">
      <c r="A20" s="107"/>
      <c r="B20" s="108">
        <v>443</v>
      </c>
      <c r="C20" s="108" t="s">
        <v>28</v>
      </c>
      <c r="D20" s="108">
        <v>302</v>
      </c>
      <c r="E20" s="108" t="s">
        <v>434</v>
      </c>
      <c r="F20" s="108" t="s">
        <v>1516</v>
      </c>
      <c r="G20" s="108" t="s">
        <v>31</v>
      </c>
      <c r="H20" s="108" t="s">
        <v>32</v>
      </c>
      <c r="I20" s="108" t="s">
        <v>500</v>
      </c>
      <c r="J20" s="109" t="s">
        <v>389</v>
      </c>
      <c r="K20" s="108" t="s">
        <v>680</v>
      </c>
      <c r="L20" s="111">
        <v>174.08</v>
      </c>
      <c r="M20" s="111">
        <v>213.72</v>
      </c>
      <c r="N20" s="111">
        <v>182.09</v>
      </c>
      <c r="O20" s="111">
        <v>181.04</v>
      </c>
      <c r="P20" s="111">
        <v>199.95</v>
      </c>
      <c r="Q20" s="111">
        <v>170.28</v>
      </c>
      <c r="R20" s="111">
        <f t="shared" si="0"/>
        <v>1121.1599999999999</v>
      </c>
      <c r="S20" s="112">
        <f t="shared" si="1"/>
        <v>459.67559999999992</v>
      </c>
      <c r="T20" s="113">
        <f t="shared" si="2"/>
        <v>10852.828799999997</v>
      </c>
      <c r="U20" s="111">
        <v>174.08</v>
      </c>
      <c r="V20" s="111">
        <v>213.72</v>
      </c>
      <c r="W20" s="111">
        <v>182.09</v>
      </c>
      <c r="X20" s="111">
        <v>181.04</v>
      </c>
      <c r="Y20" s="111">
        <v>199.95</v>
      </c>
      <c r="Z20" s="111">
        <v>170.28</v>
      </c>
      <c r="AA20" s="108">
        <f t="shared" si="3"/>
        <v>1121.1599999999999</v>
      </c>
      <c r="AB20" s="108">
        <f t="shared" si="4"/>
        <v>459.67559999999992</v>
      </c>
      <c r="AC20" s="113">
        <f t="shared" si="5"/>
        <v>10852.828799999997</v>
      </c>
      <c r="AD20" s="111">
        <v>174.08</v>
      </c>
      <c r="AE20" s="111">
        <v>213.72</v>
      </c>
      <c r="AF20" s="111">
        <v>182.09</v>
      </c>
      <c r="AG20" s="111">
        <v>181.04</v>
      </c>
      <c r="AH20" s="111">
        <f t="shared" si="6"/>
        <v>750.93</v>
      </c>
      <c r="AI20" s="108">
        <f t="shared" si="7"/>
        <v>307.88129999999995</v>
      </c>
      <c r="AJ20" s="113">
        <f t="shared" si="8"/>
        <v>7269.0023999999994</v>
      </c>
      <c r="AK20" s="111">
        <f t="shared" si="9"/>
        <v>2993.2499999999995</v>
      </c>
      <c r="AL20" s="114">
        <f t="shared" si="10"/>
        <v>0.41000000000000003</v>
      </c>
      <c r="AM20" s="112">
        <f t="shared" si="11"/>
        <v>1227.2324999999998</v>
      </c>
      <c r="AN20" s="59">
        <v>1.2819999999999999E-3</v>
      </c>
      <c r="AO20" s="115">
        <f t="shared" si="12"/>
        <v>3.8373464999999993</v>
      </c>
      <c r="AP20" s="115">
        <v>9.68</v>
      </c>
      <c r="AQ20" s="115">
        <f t="shared" si="13"/>
        <v>28974.659999999996</v>
      </c>
      <c r="AR20" s="115">
        <v>0.41</v>
      </c>
      <c r="AS20" s="115">
        <f t="shared" si="14"/>
        <v>1227.2324999999998</v>
      </c>
      <c r="AT20" s="115">
        <f t="shared" si="15"/>
        <v>30201.892499999994</v>
      </c>
      <c r="AU20" s="99" t="s">
        <v>1687</v>
      </c>
      <c r="AV20" s="99" t="s">
        <v>1688</v>
      </c>
      <c r="AW20" s="99">
        <v>42055</v>
      </c>
      <c r="AX20" s="116">
        <v>51</v>
      </c>
      <c r="AY20" s="116">
        <v>861</v>
      </c>
    </row>
    <row r="21" spans="1:51" ht="14.25" customHeight="1" x14ac:dyDescent="0.25">
      <c r="A21" s="107"/>
      <c r="B21" s="108">
        <v>443</v>
      </c>
      <c r="C21" s="108" t="s">
        <v>28</v>
      </c>
      <c r="D21" s="108">
        <v>300</v>
      </c>
      <c r="E21" s="108" t="s">
        <v>435</v>
      </c>
      <c r="F21" s="108" t="s">
        <v>1517</v>
      </c>
      <c r="G21" s="108" t="s">
        <v>34</v>
      </c>
      <c r="H21" s="108" t="s">
        <v>35</v>
      </c>
      <c r="I21" s="108" t="s">
        <v>500</v>
      </c>
      <c r="J21" s="109" t="s">
        <v>389</v>
      </c>
      <c r="K21" s="108" t="s">
        <v>677</v>
      </c>
      <c r="L21" s="110">
        <v>15</v>
      </c>
      <c r="M21" s="110">
        <v>21</v>
      </c>
      <c r="N21" s="110">
        <v>10</v>
      </c>
      <c r="O21" s="110">
        <v>10</v>
      </c>
      <c r="P21" s="110">
        <v>14</v>
      </c>
      <c r="Q21" s="110">
        <v>10</v>
      </c>
      <c r="R21" s="111">
        <f t="shared" si="0"/>
        <v>80</v>
      </c>
      <c r="S21" s="112">
        <f t="shared" si="1"/>
        <v>32.799999999999997</v>
      </c>
      <c r="T21" s="113">
        <f t="shared" si="2"/>
        <v>774.4</v>
      </c>
      <c r="U21" s="110">
        <v>15</v>
      </c>
      <c r="V21" s="110">
        <v>21</v>
      </c>
      <c r="W21" s="110">
        <v>10</v>
      </c>
      <c r="X21" s="110">
        <v>10</v>
      </c>
      <c r="Y21" s="110">
        <v>14</v>
      </c>
      <c r="Z21" s="110">
        <v>10</v>
      </c>
      <c r="AA21" s="108">
        <f t="shared" si="3"/>
        <v>80</v>
      </c>
      <c r="AB21" s="108">
        <f t="shared" si="4"/>
        <v>32.799999999999997</v>
      </c>
      <c r="AC21" s="113">
        <f t="shared" si="5"/>
        <v>774.4</v>
      </c>
      <c r="AD21" s="110">
        <v>15</v>
      </c>
      <c r="AE21" s="110">
        <v>21</v>
      </c>
      <c r="AF21" s="110">
        <v>10</v>
      </c>
      <c r="AG21" s="110">
        <v>10</v>
      </c>
      <c r="AH21" s="111">
        <f t="shared" si="6"/>
        <v>56</v>
      </c>
      <c r="AI21" s="108">
        <f t="shared" si="7"/>
        <v>22.959999999999997</v>
      </c>
      <c r="AJ21" s="113">
        <f t="shared" si="8"/>
        <v>542.07999999999993</v>
      </c>
      <c r="AK21" s="111">
        <f t="shared" si="9"/>
        <v>216</v>
      </c>
      <c r="AL21" s="114">
        <f t="shared" si="10"/>
        <v>0.40999999999999992</v>
      </c>
      <c r="AM21" s="112">
        <f t="shared" si="11"/>
        <v>88.559999999999988</v>
      </c>
      <c r="AN21" s="59">
        <v>1.2819999999999999E-3</v>
      </c>
      <c r="AO21" s="115">
        <f t="shared" si="12"/>
        <v>0.27691199999999999</v>
      </c>
      <c r="AP21" s="115">
        <v>9.68</v>
      </c>
      <c r="AQ21" s="115">
        <f t="shared" si="13"/>
        <v>2090.88</v>
      </c>
      <c r="AR21" s="115">
        <v>0.41</v>
      </c>
      <c r="AS21" s="115">
        <f t="shared" si="14"/>
        <v>88.559999999999988</v>
      </c>
      <c r="AT21" s="115">
        <f t="shared" si="15"/>
        <v>2179.44</v>
      </c>
      <c r="AU21" s="99" t="s">
        <v>1687</v>
      </c>
      <c r="AV21" s="99" t="s">
        <v>1688</v>
      </c>
      <c r="AW21" s="99">
        <v>42055</v>
      </c>
      <c r="AX21" s="116">
        <v>7</v>
      </c>
      <c r="AY21" s="116">
        <v>49</v>
      </c>
    </row>
    <row r="22" spans="1:51" ht="14.25" customHeight="1" x14ac:dyDescent="0.3">
      <c r="A22" s="107"/>
      <c r="B22" s="108">
        <v>443</v>
      </c>
      <c r="C22" s="108" t="s">
        <v>28</v>
      </c>
      <c r="D22" s="108">
        <v>300</v>
      </c>
      <c r="E22" s="108" t="s">
        <v>435</v>
      </c>
      <c r="F22" s="108" t="s">
        <v>1518</v>
      </c>
      <c r="G22" s="108" t="s">
        <v>37</v>
      </c>
      <c r="H22" s="108" t="s">
        <v>38</v>
      </c>
      <c r="I22" s="108" t="s">
        <v>500</v>
      </c>
      <c r="J22" s="109" t="s">
        <v>389</v>
      </c>
      <c r="K22" s="108" t="s">
        <v>677</v>
      </c>
      <c r="L22" s="110">
        <v>289</v>
      </c>
      <c r="M22" s="110">
        <v>326</v>
      </c>
      <c r="N22" s="110">
        <v>299</v>
      </c>
      <c r="O22" s="110">
        <v>263</v>
      </c>
      <c r="P22" s="110">
        <v>243</v>
      </c>
      <c r="Q22" s="110">
        <v>209</v>
      </c>
      <c r="R22" s="111">
        <f t="shared" si="0"/>
        <v>1629</v>
      </c>
      <c r="S22" s="112">
        <f t="shared" si="1"/>
        <v>667.89</v>
      </c>
      <c r="T22" s="113">
        <f t="shared" si="2"/>
        <v>15768.72</v>
      </c>
      <c r="U22" s="110">
        <v>289</v>
      </c>
      <c r="V22" s="110">
        <v>326</v>
      </c>
      <c r="W22" s="110">
        <v>299</v>
      </c>
      <c r="X22" s="110">
        <v>263</v>
      </c>
      <c r="Y22" s="110">
        <v>243</v>
      </c>
      <c r="Z22" s="110">
        <v>209</v>
      </c>
      <c r="AA22" s="108">
        <f t="shared" si="3"/>
        <v>1629</v>
      </c>
      <c r="AB22" s="108">
        <f t="shared" si="4"/>
        <v>667.89</v>
      </c>
      <c r="AC22" s="113">
        <f t="shared" si="5"/>
        <v>15768.72</v>
      </c>
      <c r="AD22" s="110">
        <v>289</v>
      </c>
      <c r="AE22" s="110">
        <v>326</v>
      </c>
      <c r="AF22" s="110">
        <v>299</v>
      </c>
      <c r="AG22" s="110">
        <v>263</v>
      </c>
      <c r="AH22" s="111">
        <f t="shared" si="6"/>
        <v>1177</v>
      </c>
      <c r="AI22" s="108">
        <f t="shared" si="7"/>
        <v>482.57</v>
      </c>
      <c r="AJ22" s="113">
        <f t="shared" si="8"/>
        <v>11393.359999999999</v>
      </c>
      <c r="AK22" s="111">
        <f t="shared" si="9"/>
        <v>4435</v>
      </c>
      <c r="AL22" s="114">
        <f t="shared" si="10"/>
        <v>0.41</v>
      </c>
      <c r="AM22" s="112">
        <f t="shared" si="11"/>
        <v>1818.35</v>
      </c>
      <c r="AN22" s="59">
        <v>1.2819999999999999E-3</v>
      </c>
      <c r="AO22" s="115">
        <f t="shared" si="12"/>
        <v>5.68567</v>
      </c>
      <c r="AP22" s="115">
        <v>9.68</v>
      </c>
      <c r="AQ22" s="115">
        <f t="shared" si="13"/>
        <v>42930.799999999996</v>
      </c>
      <c r="AR22" s="115">
        <v>0.41</v>
      </c>
      <c r="AS22" s="115">
        <f t="shared" si="14"/>
        <v>1818.35</v>
      </c>
      <c r="AT22" s="115">
        <f t="shared" si="15"/>
        <v>44749.149999999994</v>
      </c>
      <c r="AU22" s="99" t="s">
        <v>1687</v>
      </c>
      <c r="AV22" s="99" t="s">
        <v>1688</v>
      </c>
      <c r="AW22" s="99">
        <v>42055</v>
      </c>
      <c r="AX22" s="116">
        <v>34</v>
      </c>
      <c r="AY22" s="116">
        <v>1170</v>
      </c>
    </row>
    <row r="23" spans="1:51" ht="14.25" customHeight="1" x14ac:dyDescent="0.3">
      <c r="A23" s="107"/>
      <c r="B23" s="108">
        <v>444</v>
      </c>
      <c r="C23" s="108" t="s">
        <v>39</v>
      </c>
      <c r="D23" s="108">
        <v>301</v>
      </c>
      <c r="E23" s="108" t="s">
        <v>436</v>
      </c>
      <c r="F23" s="108" t="s">
        <v>1519</v>
      </c>
      <c r="G23" s="108" t="s">
        <v>40</v>
      </c>
      <c r="H23" s="108" t="s">
        <v>41</v>
      </c>
      <c r="I23" s="108" t="s">
        <v>501</v>
      </c>
      <c r="J23" s="109" t="s">
        <v>389</v>
      </c>
      <c r="K23" s="108" t="s">
        <v>680</v>
      </c>
      <c r="L23" s="111">
        <v>482.56</v>
      </c>
      <c r="M23" s="111">
        <v>664.45</v>
      </c>
      <c r="N23" s="111">
        <v>696.92</v>
      </c>
      <c r="O23" s="111">
        <v>664.64</v>
      </c>
      <c r="P23" s="111">
        <v>669.51</v>
      </c>
      <c r="Q23" s="111">
        <v>650.76</v>
      </c>
      <c r="R23" s="111">
        <f t="shared" si="0"/>
        <v>3828.84</v>
      </c>
      <c r="S23" s="112">
        <f t="shared" si="1"/>
        <v>1569.8244</v>
      </c>
      <c r="T23" s="113">
        <f t="shared" si="2"/>
        <v>37063.171199999997</v>
      </c>
      <c r="U23" s="111">
        <v>482.56</v>
      </c>
      <c r="V23" s="111">
        <v>664.45</v>
      </c>
      <c r="W23" s="111">
        <v>696.92</v>
      </c>
      <c r="X23" s="111">
        <v>664.64</v>
      </c>
      <c r="Y23" s="111">
        <v>669.51</v>
      </c>
      <c r="Z23" s="111">
        <v>650.76</v>
      </c>
      <c r="AA23" s="108">
        <f t="shared" si="3"/>
        <v>3828.84</v>
      </c>
      <c r="AB23" s="108">
        <f t="shared" si="4"/>
        <v>1569.8244</v>
      </c>
      <c r="AC23" s="113">
        <f t="shared" si="5"/>
        <v>37063.171199999997</v>
      </c>
      <c r="AD23" s="111">
        <v>482.56</v>
      </c>
      <c r="AE23" s="111">
        <v>664.45</v>
      </c>
      <c r="AF23" s="111">
        <v>696.92</v>
      </c>
      <c r="AG23" s="111">
        <v>664.64</v>
      </c>
      <c r="AH23" s="111">
        <f t="shared" si="6"/>
        <v>2508.5699999999997</v>
      </c>
      <c r="AI23" s="108">
        <f t="shared" si="7"/>
        <v>1028.5136999999997</v>
      </c>
      <c r="AJ23" s="113">
        <f t="shared" si="8"/>
        <v>24282.957599999998</v>
      </c>
      <c r="AK23" s="111">
        <f t="shared" si="9"/>
        <v>10166.25</v>
      </c>
      <c r="AL23" s="114">
        <f t="shared" si="10"/>
        <v>0.40999999999999992</v>
      </c>
      <c r="AM23" s="112">
        <f t="shared" si="11"/>
        <v>4168.1624999999995</v>
      </c>
      <c r="AN23" s="59">
        <v>1.2819999999999999E-3</v>
      </c>
      <c r="AO23" s="115">
        <f t="shared" si="12"/>
        <v>13.033132499999999</v>
      </c>
      <c r="AP23" s="115">
        <v>9.68</v>
      </c>
      <c r="AQ23" s="115">
        <f t="shared" si="13"/>
        <v>98409.3</v>
      </c>
      <c r="AR23" s="115">
        <v>0.41</v>
      </c>
      <c r="AS23" s="115">
        <f t="shared" si="14"/>
        <v>4168.1624999999995</v>
      </c>
      <c r="AT23" s="115">
        <f t="shared" si="15"/>
        <v>102577.46250000001</v>
      </c>
      <c r="AU23" s="99" t="s">
        <v>1687</v>
      </c>
      <c r="AV23" s="99" t="s">
        <v>1688</v>
      </c>
      <c r="AW23" s="99">
        <v>42055</v>
      </c>
      <c r="AX23" s="116">
        <v>60</v>
      </c>
      <c r="AY23" s="116">
        <v>2942</v>
      </c>
    </row>
    <row r="24" spans="1:51" ht="14.25" customHeight="1" x14ac:dyDescent="0.3">
      <c r="A24" s="107"/>
      <c r="B24" s="108">
        <v>444</v>
      </c>
      <c r="C24" s="108" t="s">
        <v>39</v>
      </c>
      <c r="D24" s="108">
        <v>308</v>
      </c>
      <c r="E24" s="108" t="s">
        <v>437</v>
      </c>
      <c r="F24" s="108" t="s">
        <v>1520</v>
      </c>
      <c r="G24" s="108" t="s">
        <v>42</v>
      </c>
      <c r="H24" s="108" t="s">
        <v>43</v>
      </c>
      <c r="I24" s="108" t="s">
        <v>501</v>
      </c>
      <c r="J24" s="109" t="s">
        <v>389</v>
      </c>
      <c r="K24" s="108" t="s">
        <v>680</v>
      </c>
      <c r="L24" s="111">
        <v>2311.6800000000003</v>
      </c>
      <c r="M24" s="111">
        <v>2678.35</v>
      </c>
      <c r="N24" s="111">
        <v>2710.39</v>
      </c>
      <c r="O24" s="111">
        <v>2907.8</v>
      </c>
      <c r="P24" s="111">
        <v>2755.44</v>
      </c>
      <c r="Q24" s="111">
        <v>2723.16</v>
      </c>
      <c r="R24" s="111">
        <f t="shared" si="0"/>
        <v>16086.820000000002</v>
      </c>
      <c r="S24" s="112">
        <f t="shared" si="1"/>
        <v>6595.5962</v>
      </c>
      <c r="T24" s="113">
        <f t="shared" si="2"/>
        <v>155720.41760000002</v>
      </c>
      <c r="U24" s="111">
        <v>2311.6800000000003</v>
      </c>
      <c r="V24" s="111">
        <v>2678.35</v>
      </c>
      <c r="W24" s="111">
        <v>2710.39</v>
      </c>
      <c r="X24" s="111">
        <v>2907.8</v>
      </c>
      <c r="Y24" s="111">
        <v>2755.44</v>
      </c>
      <c r="Z24" s="111">
        <v>2723.16</v>
      </c>
      <c r="AA24" s="108">
        <f t="shared" si="3"/>
        <v>16086.820000000002</v>
      </c>
      <c r="AB24" s="108">
        <f t="shared" si="4"/>
        <v>6595.5962</v>
      </c>
      <c r="AC24" s="113">
        <f t="shared" si="5"/>
        <v>155720.41760000002</v>
      </c>
      <c r="AD24" s="111">
        <v>2311.6800000000003</v>
      </c>
      <c r="AE24" s="111">
        <v>2678.35</v>
      </c>
      <c r="AF24" s="111">
        <v>2710.39</v>
      </c>
      <c r="AG24" s="111">
        <v>2907.8</v>
      </c>
      <c r="AH24" s="111">
        <f t="shared" si="6"/>
        <v>10608.220000000001</v>
      </c>
      <c r="AI24" s="108">
        <f t="shared" si="7"/>
        <v>4349.3702000000003</v>
      </c>
      <c r="AJ24" s="113">
        <f t="shared" si="8"/>
        <v>102687.5696</v>
      </c>
      <c r="AK24" s="111">
        <f t="shared" si="9"/>
        <v>42781.86</v>
      </c>
      <c r="AL24" s="114">
        <f t="shared" si="10"/>
        <v>0.41000000000000003</v>
      </c>
      <c r="AM24" s="112">
        <f t="shared" si="11"/>
        <v>17540.562600000001</v>
      </c>
      <c r="AN24" s="59">
        <v>1.2819999999999999E-3</v>
      </c>
      <c r="AO24" s="115">
        <f t="shared" si="12"/>
        <v>54.846344519999995</v>
      </c>
      <c r="AP24" s="115">
        <v>9.68</v>
      </c>
      <c r="AQ24" s="115">
        <f t="shared" si="13"/>
        <v>414128.40480000002</v>
      </c>
      <c r="AR24" s="115">
        <v>0.41</v>
      </c>
      <c r="AS24" s="115">
        <f t="shared" si="14"/>
        <v>17540.562599999997</v>
      </c>
      <c r="AT24" s="115">
        <f t="shared" si="15"/>
        <v>431668.96740000002</v>
      </c>
      <c r="AU24" s="99" t="s">
        <v>1687</v>
      </c>
      <c r="AV24" s="99" t="s">
        <v>1688</v>
      </c>
      <c r="AW24" s="99">
        <v>42055</v>
      </c>
      <c r="AX24" s="116">
        <v>236</v>
      </c>
      <c r="AY24" s="116">
        <v>12374</v>
      </c>
    </row>
    <row r="25" spans="1:51" ht="14.25" customHeight="1" x14ac:dyDescent="0.3">
      <c r="A25" s="107"/>
      <c r="B25" s="108">
        <v>444</v>
      </c>
      <c r="C25" s="108" t="s">
        <v>39</v>
      </c>
      <c r="D25" s="108">
        <v>312</v>
      </c>
      <c r="E25" s="108" t="s">
        <v>438</v>
      </c>
      <c r="F25" s="108" t="s">
        <v>1521</v>
      </c>
      <c r="G25" s="108" t="s">
        <v>45</v>
      </c>
      <c r="H25" s="108" t="s">
        <v>46</v>
      </c>
      <c r="I25" s="108" t="s">
        <v>501</v>
      </c>
      <c r="J25" s="109" t="s">
        <v>389</v>
      </c>
      <c r="K25" s="108" t="s">
        <v>680</v>
      </c>
      <c r="L25" s="111">
        <v>209.92000000000002</v>
      </c>
      <c r="M25" s="111">
        <v>308.25</v>
      </c>
      <c r="N25" s="111">
        <v>327.5</v>
      </c>
      <c r="O25" s="111">
        <v>308.76</v>
      </c>
      <c r="P25" s="111">
        <v>277.35000000000002</v>
      </c>
      <c r="Q25" s="111">
        <v>256.08</v>
      </c>
      <c r="R25" s="111">
        <f t="shared" si="0"/>
        <v>1687.8600000000001</v>
      </c>
      <c r="S25" s="112">
        <f t="shared" si="1"/>
        <v>692.02260000000001</v>
      </c>
      <c r="T25" s="113">
        <f t="shared" si="2"/>
        <v>16338.4848</v>
      </c>
      <c r="U25" s="111">
        <v>209.92000000000002</v>
      </c>
      <c r="V25" s="111">
        <v>308.25</v>
      </c>
      <c r="W25" s="111">
        <v>327.5</v>
      </c>
      <c r="X25" s="111">
        <v>308.76</v>
      </c>
      <c r="Y25" s="111">
        <v>277.35000000000002</v>
      </c>
      <c r="Z25" s="111">
        <v>256.08</v>
      </c>
      <c r="AA25" s="108">
        <f t="shared" si="3"/>
        <v>1687.8600000000001</v>
      </c>
      <c r="AB25" s="108">
        <f t="shared" si="4"/>
        <v>692.02260000000001</v>
      </c>
      <c r="AC25" s="113">
        <f t="shared" si="5"/>
        <v>16338.4848</v>
      </c>
      <c r="AD25" s="111">
        <v>209.92000000000002</v>
      </c>
      <c r="AE25" s="111">
        <v>308.25</v>
      </c>
      <c r="AF25" s="111">
        <v>327.5</v>
      </c>
      <c r="AG25" s="111">
        <v>308.76</v>
      </c>
      <c r="AH25" s="111">
        <f t="shared" si="6"/>
        <v>1154.43</v>
      </c>
      <c r="AI25" s="108">
        <f t="shared" si="7"/>
        <v>473.31630000000001</v>
      </c>
      <c r="AJ25" s="113">
        <f t="shared" si="8"/>
        <v>11174.8824</v>
      </c>
      <c r="AK25" s="111">
        <f t="shared" si="9"/>
        <v>4530.1500000000005</v>
      </c>
      <c r="AL25" s="114">
        <f t="shared" si="10"/>
        <v>0.40999999999999992</v>
      </c>
      <c r="AM25" s="112">
        <f t="shared" si="11"/>
        <v>1857.3615</v>
      </c>
      <c r="AN25" s="59">
        <v>1.2819999999999999E-3</v>
      </c>
      <c r="AO25" s="115">
        <f t="shared" si="12"/>
        <v>5.8076523</v>
      </c>
      <c r="AP25" s="115">
        <v>9.68</v>
      </c>
      <c r="AQ25" s="115">
        <f t="shared" si="13"/>
        <v>43851.852000000006</v>
      </c>
      <c r="AR25" s="115">
        <v>0.41</v>
      </c>
      <c r="AS25" s="115">
        <f t="shared" si="14"/>
        <v>1857.3615000000002</v>
      </c>
      <c r="AT25" s="115">
        <f t="shared" si="15"/>
        <v>45709.213500000005</v>
      </c>
      <c r="AU25" s="99" t="s">
        <v>1687</v>
      </c>
      <c r="AV25" s="99" t="s">
        <v>1688</v>
      </c>
      <c r="AW25" s="99">
        <v>42055</v>
      </c>
      <c r="AX25" s="116">
        <v>23</v>
      </c>
      <c r="AY25" s="116">
        <v>1297</v>
      </c>
    </row>
    <row r="26" spans="1:51" ht="14.25" customHeight="1" x14ac:dyDescent="0.25">
      <c r="A26" s="107"/>
      <c r="B26" s="108">
        <v>444</v>
      </c>
      <c r="C26" s="108" t="s">
        <v>39</v>
      </c>
      <c r="D26" s="108">
        <v>305</v>
      </c>
      <c r="E26" s="108" t="s">
        <v>439</v>
      </c>
      <c r="F26" s="108" t="s">
        <v>1522</v>
      </c>
      <c r="G26" s="108" t="s">
        <v>47</v>
      </c>
      <c r="H26" s="108" t="s">
        <v>48</v>
      </c>
      <c r="I26" s="108" t="s">
        <v>501</v>
      </c>
      <c r="J26" s="109" t="s">
        <v>389</v>
      </c>
      <c r="K26" s="108" t="s">
        <v>680</v>
      </c>
      <c r="L26" s="111">
        <v>1661.44</v>
      </c>
      <c r="M26" s="111">
        <v>2274.1999999999998</v>
      </c>
      <c r="N26" s="111">
        <v>1975.48</v>
      </c>
      <c r="O26" s="111">
        <v>1754.6</v>
      </c>
      <c r="P26" s="111">
        <v>2051.1</v>
      </c>
      <c r="Q26" s="111">
        <v>2034.12</v>
      </c>
      <c r="R26" s="111">
        <f t="shared" si="0"/>
        <v>11750.939999999999</v>
      </c>
      <c r="S26" s="112">
        <f t="shared" si="1"/>
        <v>4817.8853999999992</v>
      </c>
      <c r="T26" s="113">
        <f t="shared" si="2"/>
        <v>113749.09919999998</v>
      </c>
      <c r="U26" s="111">
        <v>1661.44</v>
      </c>
      <c r="V26" s="111">
        <v>2274.1999999999998</v>
      </c>
      <c r="W26" s="111">
        <v>1975.48</v>
      </c>
      <c r="X26" s="111">
        <v>1754.6</v>
      </c>
      <c r="Y26" s="111">
        <v>2051.1</v>
      </c>
      <c r="Z26" s="111">
        <v>2034.12</v>
      </c>
      <c r="AA26" s="108">
        <f t="shared" si="3"/>
        <v>11750.939999999999</v>
      </c>
      <c r="AB26" s="108">
        <f t="shared" si="4"/>
        <v>4817.8853999999992</v>
      </c>
      <c r="AC26" s="113">
        <f t="shared" si="5"/>
        <v>113749.09919999998</v>
      </c>
      <c r="AD26" s="111">
        <v>1661.44</v>
      </c>
      <c r="AE26" s="111">
        <v>2274.1999999999998</v>
      </c>
      <c r="AF26" s="111">
        <v>1975.48</v>
      </c>
      <c r="AG26" s="111">
        <v>1754.6</v>
      </c>
      <c r="AH26" s="111">
        <f t="shared" si="6"/>
        <v>7665.7199999999993</v>
      </c>
      <c r="AI26" s="108">
        <f t="shared" si="7"/>
        <v>3142.9451999999997</v>
      </c>
      <c r="AJ26" s="113">
        <f t="shared" si="8"/>
        <v>74204.169599999994</v>
      </c>
      <c r="AK26" s="111">
        <f t="shared" si="9"/>
        <v>31167.599999999999</v>
      </c>
      <c r="AL26" s="114">
        <f t="shared" si="10"/>
        <v>0.41</v>
      </c>
      <c r="AM26" s="112">
        <f t="shared" si="11"/>
        <v>12778.715999999999</v>
      </c>
      <c r="AN26" s="59">
        <v>1.2819999999999999E-3</v>
      </c>
      <c r="AO26" s="115">
        <f t="shared" si="12"/>
        <v>39.956863199999994</v>
      </c>
      <c r="AP26" s="115">
        <v>9.68</v>
      </c>
      <c r="AQ26" s="115">
        <f t="shared" si="13"/>
        <v>301702.36799999996</v>
      </c>
      <c r="AR26" s="115">
        <v>0.41</v>
      </c>
      <c r="AS26" s="115">
        <f t="shared" si="14"/>
        <v>12778.715999999999</v>
      </c>
      <c r="AT26" s="115">
        <f t="shared" si="15"/>
        <v>314481.08399999997</v>
      </c>
      <c r="AU26" s="99" t="s">
        <v>1687</v>
      </c>
      <c r="AV26" s="99" t="s">
        <v>1688</v>
      </c>
      <c r="AW26" s="99">
        <v>42055</v>
      </c>
      <c r="AX26" s="116">
        <v>194</v>
      </c>
      <c r="AY26" s="116">
        <v>9012</v>
      </c>
    </row>
    <row r="27" spans="1:51" ht="14.25" customHeight="1" x14ac:dyDescent="0.3">
      <c r="A27" s="107"/>
      <c r="B27" s="108">
        <v>444</v>
      </c>
      <c r="C27" s="108" t="s">
        <v>39</v>
      </c>
      <c r="D27" s="108">
        <v>307</v>
      </c>
      <c r="E27" s="108" t="s">
        <v>440</v>
      </c>
      <c r="F27" s="108" t="s">
        <v>1523</v>
      </c>
      <c r="G27" s="108" t="s">
        <v>50</v>
      </c>
      <c r="H27" s="108" t="s">
        <v>51</v>
      </c>
      <c r="I27" s="108" t="s">
        <v>501</v>
      </c>
      <c r="J27" s="109" t="s">
        <v>389</v>
      </c>
      <c r="K27" s="108" t="s">
        <v>680</v>
      </c>
      <c r="L27" s="111">
        <v>1963.52</v>
      </c>
      <c r="M27" s="111">
        <v>2638.62</v>
      </c>
      <c r="N27" s="111">
        <v>2466.73</v>
      </c>
      <c r="O27" s="111">
        <v>2427.92</v>
      </c>
      <c r="P27" s="111">
        <v>2412.3000000000002</v>
      </c>
      <c r="Q27" s="111">
        <v>2278.3200000000002</v>
      </c>
      <c r="R27" s="111">
        <f t="shared" si="0"/>
        <v>14187.41</v>
      </c>
      <c r="S27" s="112">
        <f t="shared" si="1"/>
        <v>5816.8380999999999</v>
      </c>
      <c r="T27" s="113">
        <f t="shared" si="2"/>
        <v>137334.12880000001</v>
      </c>
      <c r="U27" s="111">
        <v>1963.52</v>
      </c>
      <c r="V27" s="111">
        <v>2638.62</v>
      </c>
      <c r="W27" s="111">
        <v>2466.73</v>
      </c>
      <c r="X27" s="111">
        <v>2427.92</v>
      </c>
      <c r="Y27" s="111">
        <v>2412.3000000000002</v>
      </c>
      <c r="Z27" s="111">
        <v>2278.3200000000002</v>
      </c>
      <c r="AA27" s="108">
        <f t="shared" si="3"/>
        <v>14187.41</v>
      </c>
      <c r="AB27" s="108">
        <f t="shared" si="4"/>
        <v>5816.8380999999999</v>
      </c>
      <c r="AC27" s="113">
        <f t="shared" si="5"/>
        <v>137334.12880000001</v>
      </c>
      <c r="AD27" s="111">
        <v>1963.52</v>
      </c>
      <c r="AE27" s="111">
        <v>2638.62</v>
      </c>
      <c r="AF27" s="111">
        <v>2466.73</v>
      </c>
      <c r="AG27" s="111">
        <v>2427.92</v>
      </c>
      <c r="AH27" s="111">
        <f t="shared" si="6"/>
        <v>9496.7899999999991</v>
      </c>
      <c r="AI27" s="108">
        <f t="shared" si="7"/>
        <v>3893.6838999999995</v>
      </c>
      <c r="AJ27" s="113">
        <f t="shared" si="8"/>
        <v>91928.927199999991</v>
      </c>
      <c r="AK27" s="111">
        <f t="shared" si="9"/>
        <v>37871.61</v>
      </c>
      <c r="AL27" s="114">
        <f t="shared" si="10"/>
        <v>0.41</v>
      </c>
      <c r="AM27" s="112">
        <f t="shared" si="11"/>
        <v>15527.3601</v>
      </c>
      <c r="AN27" s="59">
        <v>1.2819999999999999E-3</v>
      </c>
      <c r="AO27" s="115">
        <f t="shared" si="12"/>
        <v>48.55140402</v>
      </c>
      <c r="AP27" s="115">
        <v>9.68</v>
      </c>
      <c r="AQ27" s="115">
        <f t="shared" si="13"/>
        <v>366597.18479999999</v>
      </c>
      <c r="AR27" s="115">
        <v>0.41</v>
      </c>
      <c r="AS27" s="115">
        <f t="shared" si="14"/>
        <v>15527.3601</v>
      </c>
      <c r="AT27" s="115">
        <f t="shared" si="15"/>
        <v>382124.54489999998</v>
      </c>
      <c r="AU27" s="99" t="s">
        <v>1687</v>
      </c>
      <c r="AV27" s="99" t="s">
        <v>1688</v>
      </c>
      <c r="AW27" s="99">
        <v>42055</v>
      </c>
      <c r="AX27" s="116">
        <v>211</v>
      </c>
      <c r="AY27" s="116">
        <v>10897</v>
      </c>
    </row>
    <row r="28" spans="1:51" ht="14.25" customHeight="1" x14ac:dyDescent="0.3">
      <c r="A28" s="107"/>
      <c r="B28" s="108">
        <v>444</v>
      </c>
      <c r="C28" s="108" t="s">
        <v>39</v>
      </c>
      <c r="D28" s="108">
        <v>302</v>
      </c>
      <c r="E28" s="108" t="s">
        <v>441</v>
      </c>
      <c r="F28" s="108" t="s">
        <v>1524</v>
      </c>
      <c r="G28" s="108" t="s">
        <v>52</v>
      </c>
      <c r="H28" s="108" t="s">
        <v>53</v>
      </c>
      <c r="I28" s="108" t="s">
        <v>501</v>
      </c>
      <c r="J28" s="109" t="s">
        <v>389</v>
      </c>
      <c r="K28" s="108" t="s">
        <v>680</v>
      </c>
      <c r="L28" s="111">
        <v>545.28</v>
      </c>
      <c r="M28" s="111">
        <v>698.7</v>
      </c>
      <c r="N28" s="111">
        <v>674.65</v>
      </c>
      <c r="O28" s="111">
        <v>663.4</v>
      </c>
      <c r="P28" s="111">
        <v>668.22</v>
      </c>
      <c r="Q28" s="111">
        <v>753.72</v>
      </c>
      <c r="R28" s="111">
        <f t="shared" si="0"/>
        <v>4003.9700000000003</v>
      </c>
      <c r="S28" s="112">
        <f t="shared" si="1"/>
        <v>1641.6277</v>
      </c>
      <c r="T28" s="113">
        <f t="shared" si="2"/>
        <v>38758.429600000003</v>
      </c>
      <c r="U28" s="111">
        <v>545.28</v>
      </c>
      <c r="V28" s="111">
        <v>698.7</v>
      </c>
      <c r="W28" s="111">
        <v>674.65</v>
      </c>
      <c r="X28" s="111">
        <v>663.4</v>
      </c>
      <c r="Y28" s="111">
        <v>668.22</v>
      </c>
      <c r="Z28" s="111">
        <v>753.72</v>
      </c>
      <c r="AA28" s="108">
        <f t="shared" si="3"/>
        <v>4003.9700000000003</v>
      </c>
      <c r="AB28" s="108">
        <f t="shared" si="4"/>
        <v>1641.6277</v>
      </c>
      <c r="AC28" s="113">
        <f t="shared" si="5"/>
        <v>38758.429600000003</v>
      </c>
      <c r="AD28" s="111">
        <v>545.28</v>
      </c>
      <c r="AE28" s="111">
        <v>698.7</v>
      </c>
      <c r="AF28" s="111">
        <v>674.65</v>
      </c>
      <c r="AG28" s="111">
        <v>663.4</v>
      </c>
      <c r="AH28" s="111">
        <f t="shared" si="6"/>
        <v>2582.0300000000002</v>
      </c>
      <c r="AI28" s="108">
        <f t="shared" si="7"/>
        <v>1058.6323</v>
      </c>
      <c r="AJ28" s="113">
        <f t="shared" si="8"/>
        <v>24994.0504</v>
      </c>
      <c r="AK28" s="111">
        <f t="shared" si="9"/>
        <v>10589.970000000001</v>
      </c>
      <c r="AL28" s="114">
        <f t="shared" si="10"/>
        <v>0.41</v>
      </c>
      <c r="AM28" s="112">
        <f t="shared" si="11"/>
        <v>4341.8877000000002</v>
      </c>
      <c r="AN28" s="59">
        <v>1.2819999999999999E-3</v>
      </c>
      <c r="AO28" s="115">
        <f t="shared" si="12"/>
        <v>13.576341540000001</v>
      </c>
      <c r="AP28" s="115">
        <v>9.68</v>
      </c>
      <c r="AQ28" s="115">
        <f t="shared" si="13"/>
        <v>102510.90960000001</v>
      </c>
      <c r="AR28" s="115">
        <v>0.41</v>
      </c>
      <c r="AS28" s="115">
        <f t="shared" si="14"/>
        <v>4341.8877000000002</v>
      </c>
      <c r="AT28" s="115">
        <f t="shared" si="15"/>
        <v>106852.79730000002</v>
      </c>
      <c r="AU28" s="99" t="s">
        <v>1687</v>
      </c>
      <c r="AV28" s="99" t="s">
        <v>1688</v>
      </c>
      <c r="AW28" s="99">
        <v>42055</v>
      </c>
      <c r="AX28" s="116">
        <v>112</v>
      </c>
      <c r="AY28" s="116">
        <v>3075</v>
      </c>
    </row>
    <row r="29" spans="1:51" ht="14.25" customHeight="1" x14ac:dyDescent="0.25">
      <c r="A29" s="107"/>
      <c r="B29" s="108">
        <v>444</v>
      </c>
      <c r="C29" s="108" t="s">
        <v>39</v>
      </c>
      <c r="D29" s="108">
        <v>303</v>
      </c>
      <c r="E29" s="108" t="s">
        <v>442</v>
      </c>
      <c r="F29" s="108" t="s">
        <v>1525</v>
      </c>
      <c r="G29" s="108" t="s">
        <v>54</v>
      </c>
      <c r="H29" s="108" t="s">
        <v>259</v>
      </c>
      <c r="I29" s="108" t="s">
        <v>501</v>
      </c>
      <c r="J29" s="109" t="s">
        <v>389</v>
      </c>
      <c r="K29" s="108" t="s">
        <v>680</v>
      </c>
      <c r="L29" s="111">
        <v>229.12</v>
      </c>
      <c r="M29" s="111">
        <v>305.51</v>
      </c>
      <c r="N29" s="111">
        <v>277.72000000000003</v>
      </c>
      <c r="O29" s="111">
        <v>324.88</v>
      </c>
      <c r="P29" s="111">
        <v>325.08</v>
      </c>
      <c r="Q29" s="111">
        <v>281.15999999999997</v>
      </c>
      <c r="R29" s="111">
        <f t="shared" si="0"/>
        <v>1743.4699999999998</v>
      </c>
      <c r="S29" s="112">
        <f t="shared" si="1"/>
        <v>714.82269999999983</v>
      </c>
      <c r="T29" s="113">
        <f t="shared" si="2"/>
        <v>16876.789599999996</v>
      </c>
      <c r="U29" s="111">
        <v>229.12</v>
      </c>
      <c r="V29" s="111">
        <v>305.51</v>
      </c>
      <c r="W29" s="111">
        <v>277.72000000000003</v>
      </c>
      <c r="X29" s="111">
        <v>324.88</v>
      </c>
      <c r="Y29" s="111">
        <v>325.08</v>
      </c>
      <c r="Z29" s="111">
        <v>281.15999999999997</v>
      </c>
      <c r="AA29" s="108">
        <f t="shared" si="3"/>
        <v>1743.4699999999998</v>
      </c>
      <c r="AB29" s="108">
        <f t="shared" si="4"/>
        <v>714.82269999999983</v>
      </c>
      <c r="AC29" s="113">
        <f t="shared" si="5"/>
        <v>16876.789599999996</v>
      </c>
      <c r="AD29" s="111">
        <v>229.12</v>
      </c>
      <c r="AE29" s="111">
        <v>305.51</v>
      </c>
      <c r="AF29" s="111">
        <v>277.72000000000003</v>
      </c>
      <c r="AG29" s="111">
        <v>324.88</v>
      </c>
      <c r="AH29" s="111">
        <f t="shared" si="6"/>
        <v>1137.23</v>
      </c>
      <c r="AI29" s="108">
        <f t="shared" si="7"/>
        <v>466.26429999999999</v>
      </c>
      <c r="AJ29" s="113">
        <f t="shared" si="8"/>
        <v>11008.386399999999</v>
      </c>
      <c r="AK29" s="111">
        <f t="shared" si="9"/>
        <v>4624.17</v>
      </c>
      <c r="AL29" s="114">
        <f t="shared" si="10"/>
        <v>0.40999999999999992</v>
      </c>
      <c r="AM29" s="112">
        <f t="shared" si="11"/>
        <v>1895.9096999999997</v>
      </c>
      <c r="AN29" s="59">
        <v>1.2819999999999999E-3</v>
      </c>
      <c r="AO29" s="115">
        <f t="shared" si="12"/>
        <v>5.9281859399999997</v>
      </c>
      <c r="AP29" s="115">
        <v>9.68</v>
      </c>
      <c r="AQ29" s="115">
        <f t="shared" si="13"/>
        <v>44761.965599999996</v>
      </c>
      <c r="AR29" s="115">
        <v>0.41</v>
      </c>
      <c r="AS29" s="115">
        <f t="shared" si="14"/>
        <v>1895.9096999999999</v>
      </c>
      <c r="AT29" s="115">
        <f t="shared" si="15"/>
        <v>46657.875299999992</v>
      </c>
      <c r="AU29" s="99" t="s">
        <v>1687</v>
      </c>
      <c r="AV29" s="99" t="s">
        <v>1688</v>
      </c>
      <c r="AW29" s="99">
        <v>42055</v>
      </c>
      <c r="AX29" s="116">
        <v>97</v>
      </c>
      <c r="AY29" s="116">
        <v>1341</v>
      </c>
    </row>
    <row r="30" spans="1:51" ht="14.25" customHeight="1" x14ac:dyDescent="0.25">
      <c r="A30" s="107"/>
      <c r="B30" s="108">
        <v>444</v>
      </c>
      <c r="C30" s="108" t="s">
        <v>39</v>
      </c>
      <c r="D30" s="108">
        <v>304</v>
      </c>
      <c r="E30" s="108" t="s">
        <v>443</v>
      </c>
      <c r="F30" s="108" t="s">
        <v>1526</v>
      </c>
      <c r="G30" s="108" t="s">
        <v>56</v>
      </c>
      <c r="H30" s="108" t="s">
        <v>261</v>
      </c>
      <c r="I30" s="108" t="s">
        <v>501</v>
      </c>
      <c r="J30" s="109" t="s">
        <v>389</v>
      </c>
      <c r="K30" s="108" t="s">
        <v>680</v>
      </c>
      <c r="L30" s="111">
        <v>184.32</v>
      </c>
      <c r="M30" s="111">
        <v>263.03999999999996</v>
      </c>
      <c r="N30" s="111">
        <v>262</v>
      </c>
      <c r="O30" s="111">
        <v>269.08</v>
      </c>
      <c r="P30" s="111">
        <v>274.77</v>
      </c>
      <c r="Q30" s="111">
        <v>267.96000000000004</v>
      </c>
      <c r="R30" s="111">
        <f t="shared" si="0"/>
        <v>1521.1699999999998</v>
      </c>
      <c r="S30" s="112">
        <f t="shared" si="1"/>
        <v>623.67969999999991</v>
      </c>
      <c r="T30" s="113">
        <f t="shared" si="2"/>
        <v>14724.925599999999</v>
      </c>
      <c r="U30" s="111">
        <v>184.32</v>
      </c>
      <c r="V30" s="111">
        <v>263.03999999999996</v>
      </c>
      <c r="W30" s="111">
        <v>262</v>
      </c>
      <c r="X30" s="111">
        <v>269.08</v>
      </c>
      <c r="Y30" s="111">
        <v>274.77</v>
      </c>
      <c r="Z30" s="111">
        <v>267.96000000000004</v>
      </c>
      <c r="AA30" s="108">
        <f t="shared" si="3"/>
        <v>1521.1699999999998</v>
      </c>
      <c r="AB30" s="108">
        <f t="shared" si="4"/>
        <v>623.67969999999991</v>
      </c>
      <c r="AC30" s="113">
        <f t="shared" si="5"/>
        <v>14724.925599999999</v>
      </c>
      <c r="AD30" s="111">
        <v>184.32</v>
      </c>
      <c r="AE30" s="111">
        <v>263.03999999999996</v>
      </c>
      <c r="AF30" s="111">
        <v>262</v>
      </c>
      <c r="AG30" s="111">
        <v>269.08</v>
      </c>
      <c r="AH30" s="111">
        <f t="shared" si="6"/>
        <v>978.43999999999983</v>
      </c>
      <c r="AI30" s="108">
        <f t="shared" si="7"/>
        <v>401.16039999999992</v>
      </c>
      <c r="AJ30" s="113">
        <f t="shared" si="8"/>
        <v>9471.2991999999977</v>
      </c>
      <c r="AK30" s="111">
        <f t="shared" si="9"/>
        <v>4020.7799999999997</v>
      </c>
      <c r="AL30" s="114">
        <f t="shared" si="10"/>
        <v>0.41</v>
      </c>
      <c r="AM30" s="112">
        <f t="shared" si="11"/>
        <v>1648.5197999999998</v>
      </c>
      <c r="AN30" s="59">
        <v>1.2819999999999999E-3</v>
      </c>
      <c r="AO30" s="115">
        <f t="shared" si="12"/>
        <v>5.154639959999999</v>
      </c>
      <c r="AP30" s="115">
        <v>9.68</v>
      </c>
      <c r="AQ30" s="115">
        <f t="shared" si="13"/>
        <v>38921.150399999999</v>
      </c>
      <c r="AR30" s="115">
        <v>0.41</v>
      </c>
      <c r="AS30" s="115">
        <f t="shared" si="14"/>
        <v>1648.5197999999998</v>
      </c>
      <c r="AT30" s="115">
        <f t="shared" si="15"/>
        <v>40569.6702</v>
      </c>
      <c r="AU30" s="99" t="s">
        <v>1687</v>
      </c>
      <c r="AV30" s="99" t="s">
        <v>1688</v>
      </c>
      <c r="AW30" s="99">
        <v>42055</v>
      </c>
      <c r="AX30" s="116">
        <v>48</v>
      </c>
      <c r="AY30" s="116">
        <v>1169</v>
      </c>
    </row>
    <row r="31" spans="1:51" ht="14.25" customHeight="1" x14ac:dyDescent="0.25">
      <c r="A31" s="107"/>
      <c r="B31" s="108">
        <v>444</v>
      </c>
      <c r="C31" s="108" t="s">
        <v>39</v>
      </c>
      <c r="D31" s="108">
        <v>309</v>
      </c>
      <c r="E31" s="108" t="s">
        <v>444</v>
      </c>
      <c r="F31" s="108" t="s">
        <v>1527</v>
      </c>
      <c r="G31" s="108" t="s">
        <v>58</v>
      </c>
      <c r="H31" s="108" t="s">
        <v>263</v>
      </c>
      <c r="I31" s="108" t="s">
        <v>501</v>
      </c>
      <c r="J31" s="109" t="s">
        <v>389</v>
      </c>
      <c r="K31" s="108" t="s">
        <v>680</v>
      </c>
      <c r="L31" s="111">
        <v>208.64000000000001</v>
      </c>
      <c r="M31" s="111">
        <v>302.77</v>
      </c>
      <c r="N31" s="111">
        <v>323.57</v>
      </c>
      <c r="O31" s="111">
        <v>332.32</v>
      </c>
      <c r="P31" s="111">
        <v>339.27</v>
      </c>
      <c r="Q31" s="111">
        <v>352.44</v>
      </c>
      <c r="R31" s="111">
        <f t="shared" si="0"/>
        <v>1859.01</v>
      </c>
      <c r="S31" s="112">
        <f t="shared" si="1"/>
        <v>762.19409999999993</v>
      </c>
      <c r="T31" s="113">
        <f t="shared" si="2"/>
        <v>17995.216799999998</v>
      </c>
      <c r="U31" s="111">
        <v>208.64000000000001</v>
      </c>
      <c r="V31" s="111">
        <v>302.77</v>
      </c>
      <c r="W31" s="111">
        <v>323.57</v>
      </c>
      <c r="X31" s="111">
        <v>332.32</v>
      </c>
      <c r="Y31" s="111">
        <v>339.27</v>
      </c>
      <c r="Z31" s="111">
        <v>352.44</v>
      </c>
      <c r="AA31" s="108">
        <f t="shared" si="3"/>
        <v>1859.01</v>
      </c>
      <c r="AB31" s="108">
        <f t="shared" si="4"/>
        <v>762.19409999999993</v>
      </c>
      <c r="AC31" s="113">
        <f t="shared" si="5"/>
        <v>17995.216799999998</v>
      </c>
      <c r="AD31" s="111">
        <v>208.64000000000001</v>
      </c>
      <c r="AE31" s="111">
        <v>302.77</v>
      </c>
      <c r="AF31" s="111">
        <v>323.57</v>
      </c>
      <c r="AG31" s="111">
        <v>332.32</v>
      </c>
      <c r="AH31" s="111">
        <f t="shared" si="6"/>
        <v>1167.3</v>
      </c>
      <c r="AI31" s="108">
        <f t="shared" si="7"/>
        <v>478.59299999999996</v>
      </c>
      <c r="AJ31" s="113">
        <f t="shared" si="8"/>
        <v>11299.464</v>
      </c>
      <c r="AK31" s="111">
        <f t="shared" si="9"/>
        <v>4885.32</v>
      </c>
      <c r="AL31" s="114">
        <f t="shared" si="10"/>
        <v>0.41</v>
      </c>
      <c r="AM31" s="112">
        <f t="shared" si="11"/>
        <v>2002.9811999999997</v>
      </c>
      <c r="AN31" s="59">
        <v>1.2819999999999999E-3</v>
      </c>
      <c r="AO31" s="115">
        <f t="shared" si="12"/>
        <v>6.2629802399999992</v>
      </c>
      <c r="AP31" s="115">
        <v>9.68</v>
      </c>
      <c r="AQ31" s="115">
        <f t="shared" si="13"/>
        <v>47289.897599999997</v>
      </c>
      <c r="AR31" s="115">
        <v>0.41</v>
      </c>
      <c r="AS31" s="115">
        <f t="shared" si="14"/>
        <v>2002.9811999999997</v>
      </c>
      <c r="AT31" s="115">
        <f t="shared" si="15"/>
        <v>49292.878799999999</v>
      </c>
      <c r="AU31" s="99" t="s">
        <v>1687</v>
      </c>
      <c r="AV31" s="99" t="s">
        <v>1688</v>
      </c>
      <c r="AW31" s="99">
        <v>42055</v>
      </c>
      <c r="AX31" s="116">
        <v>52</v>
      </c>
      <c r="AY31" s="116">
        <v>1429</v>
      </c>
    </row>
    <row r="32" spans="1:51" ht="14.25" customHeight="1" x14ac:dyDescent="0.3">
      <c r="A32" s="107"/>
      <c r="B32" s="108">
        <v>444</v>
      </c>
      <c r="C32" s="108" t="s">
        <v>39</v>
      </c>
      <c r="D32" s="108">
        <v>310</v>
      </c>
      <c r="E32" s="108" t="s">
        <v>445</v>
      </c>
      <c r="F32" s="108" t="s">
        <v>1528</v>
      </c>
      <c r="G32" s="108" t="s">
        <v>59</v>
      </c>
      <c r="H32" s="108" t="s">
        <v>60</v>
      </c>
      <c r="I32" s="108" t="s">
        <v>501</v>
      </c>
      <c r="J32" s="109" t="s">
        <v>389</v>
      </c>
      <c r="K32" s="108" t="s">
        <v>680</v>
      </c>
      <c r="L32" s="111">
        <v>35.840000000000003</v>
      </c>
      <c r="M32" s="111">
        <v>43.84</v>
      </c>
      <c r="N32" s="111">
        <v>36.68</v>
      </c>
      <c r="O32" s="111">
        <v>45.879999999999995</v>
      </c>
      <c r="P32" s="111">
        <v>38.700000000000003</v>
      </c>
      <c r="Q32" s="111">
        <v>55.44</v>
      </c>
      <c r="R32" s="111">
        <f t="shared" si="0"/>
        <v>256.38</v>
      </c>
      <c r="S32" s="112">
        <f t="shared" si="1"/>
        <v>105.11579999999999</v>
      </c>
      <c r="T32" s="113">
        <f t="shared" si="2"/>
        <v>2481.7583999999997</v>
      </c>
      <c r="U32" s="111">
        <v>35.840000000000003</v>
      </c>
      <c r="V32" s="111">
        <v>43.84</v>
      </c>
      <c r="W32" s="111">
        <v>36.68</v>
      </c>
      <c r="X32" s="111">
        <v>45.879999999999995</v>
      </c>
      <c r="Y32" s="111">
        <v>38.700000000000003</v>
      </c>
      <c r="Z32" s="111">
        <v>55.44</v>
      </c>
      <c r="AA32" s="108">
        <f t="shared" si="3"/>
        <v>256.38</v>
      </c>
      <c r="AB32" s="108">
        <f t="shared" si="4"/>
        <v>105.11579999999999</v>
      </c>
      <c r="AC32" s="113">
        <f t="shared" si="5"/>
        <v>2481.7583999999997</v>
      </c>
      <c r="AD32" s="111">
        <v>35.840000000000003</v>
      </c>
      <c r="AE32" s="111">
        <v>43.84</v>
      </c>
      <c r="AF32" s="111">
        <v>36.68</v>
      </c>
      <c r="AG32" s="111">
        <v>45.879999999999995</v>
      </c>
      <c r="AH32" s="111">
        <f t="shared" si="6"/>
        <v>162.24</v>
      </c>
      <c r="AI32" s="108">
        <f t="shared" si="7"/>
        <v>66.5184</v>
      </c>
      <c r="AJ32" s="113">
        <f t="shared" si="8"/>
        <v>1570.4832000000001</v>
      </c>
      <c r="AK32" s="111">
        <f t="shared" si="9"/>
        <v>675</v>
      </c>
      <c r="AL32" s="114">
        <f t="shared" si="10"/>
        <v>0.41</v>
      </c>
      <c r="AM32" s="112">
        <f t="shared" si="11"/>
        <v>276.75</v>
      </c>
      <c r="AN32" s="59">
        <v>1.2819999999999999E-3</v>
      </c>
      <c r="AO32" s="115">
        <f t="shared" si="12"/>
        <v>0.86534999999999995</v>
      </c>
      <c r="AP32" s="115">
        <v>9.68</v>
      </c>
      <c r="AQ32" s="115">
        <f t="shared" si="13"/>
        <v>6534</v>
      </c>
      <c r="AR32" s="115">
        <v>0.41</v>
      </c>
      <c r="AS32" s="115">
        <f t="shared" si="14"/>
        <v>276.75</v>
      </c>
      <c r="AT32" s="115">
        <f t="shared" si="15"/>
        <v>6810.75</v>
      </c>
      <c r="AU32" s="99" t="s">
        <v>1687</v>
      </c>
      <c r="AV32" s="99" t="s">
        <v>1688</v>
      </c>
      <c r="AW32" s="99">
        <v>42055</v>
      </c>
      <c r="AX32" s="116">
        <v>2</v>
      </c>
      <c r="AY32" s="116">
        <v>197</v>
      </c>
    </row>
    <row r="33" spans="1:51" ht="14.25" customHeight="1" x14ac:dyDescent="0.3">
      <c r="A33" s="107"/>
      <c r="B33" s="108">
        <v>444</v>
      </c>
      <c r="C33" s="108" t="s">
        <v>39</v>
      </c>
      <c r="D33" s="108">
        <v>311</v>
      </c>
      <c r="E33" s="108" t="s">
        <v>446</v>
      </c>
      <c r="F33" s="108" t="s">
        <v>1529</v>
      </c>
      <c r="G33" s="108" t="s">
        <v>61</v>
      </c>
      <c r="H33" s="108" t="s">
        <v>62</v>
      </c>
      <c r="I33" s="108" t="s">
        <v>501</v>
      </c>
      <c r="J33" s="109" t="s">
        <v>389</v>
      </c>
      <c r="K33" s="108" t="s">
        <v>680</v>
      </c>
      <c r="L33" s="111">
        <v>442.88</v>
      </c>
      <c r="M33" s="111">
        <v>589.1</v>
      </c>
      <c r="N33" s="111">
        <v>636.66</v>
      </c>
      <c r="O33" s="111">
        <v>704.31999999999994</v>
      </c>
      <c r="P33" s="111">
        <v>650.16</v>
      </c>
      <c r="Q33" s="111">
        <v>671.88</v>
      </c>
      <c r="R33" s="111">
        <f t="shared" si="0"/>
        <v>3695</v>
      </c>
      <c r="S33" s="112">
        <f t="shared" si="1"/>
        <v>1514.9499999999998</v>
      </c>
      <c r="T33" s="113">
        <f t="shared" si="2"/>
        <v>35767.599999999999</v>
      </c>
      <c r="U33" s="111">
        <v>442.88</v>
      </c>
      <c r="V33" s="111">
        <v>589.1</v>
      </c>
      <c r="W33" s="111">
        <v>636.66</v>
      </c>
      <c r="X33" s="111">
        <v>704.31999999999994</v>
      </c>
      <c r="Y33" s="111">
        <v>650.16</v>
      </c>
      <c r="Z33" s="111">
        <v>671.88</v>
      </c>
      <c r="AA33" s="108">
        <f t="shared" si="3"/>
        <v>3695</v>
      </c>
      <c r="AB33" s="108">
        <f t="shared" si="4"/>
        <v>1514.9499999999998</v>
      </c>
      <c r="AC33" s="113">
        <f t="shared" si="5"/>
        <v>35767.599999999999</v>
      </c>
      <c r="AD33" s="111">
        <v>442.88</v>
      </c>
      <c r="AE33" s="111">
        <v>589.1</v>
      </c>
      <c r="AF33" s="111">
        <v>636.66</v>
      </c>
      <c r="AG33" s="111">
        <v>704.31999999999994</v>
      </c>
      <c r="AH33" s="111">
        <f t="shared" si="6"/>
        <v>2372.96</v>
      </c>
      <c r="AI33" s="108">
        <f t="shared" si="7"/>
        <v>972.91359999999997</v>
      </c>
      <c r="AJ33" s="113">
        <f t="shared" si="8"/>
        <v>22970.252799999998</v>
      </c>
      <c r="AK33" s="111">
        <f t="shared" si="9"/>
        <v>9762.9599999999991</v>
      </c>
      <c r="AL33" s="114">
        <f t="shared" si="10"/>
        <v>0.41</v>
      </c>
      <c r="AM33" s="112">
        <f t="shared" si="11"/>
        <v>4002.8135999999995</v>
      </c>
      <c r="AN33" s="59">
        <v>1.2819999999999999E-3</v>
      </c>
      <c r="AO33" s="115">
        <f t="shared" si="12"/>
        <v>12.516114719999999</v>
      </c>
      <c r="AP33" s="115">
        <v>9.68</v>
      </c>
      <c r="AQ33" s="115">
        <f t="shared" si="13"/>
        <v>94505.452799999985</v>
      </c>
      <c r="AR33" s="115">
        <v>0.41</v>
      </c>
      <c r="AS33" s="115">
        <f t="shared" si="14"/>
        <v>4002.8135999999995</v>
      </c>
      <c r="AT33" s="115">
        <f t="shared" si="15"/>
        <v>98508.266399999979</v>
      </c>
      <c r="AU33" s="99" t="s">
        <v>1687</v>
      </c>
      <c r="AV33" s="99" t="s">
        <v>1688</v>
      </c>
      <c r="AW33" s="99">
        <v>42055</v>
      </c>
      <c r="AX33" s="116">
        <v>86</v>
      </c>
      <c r="AY33" s="116">
        <v>2843</v>
      </c>
    </row>
    <row r="34" spans="1:51" ht="14.25" customHeight="1" x14ac:dyDescent="0.3">
      <c r="A34" s="107"/>
      <c r="B34" s="108">
        <v>445</v>
      </c>
      <c r="C34" s="108" t="s">
        <v>63</v>
      </c>
      <c r="D34" s="108">
        <v>304</v>
      </c>
      <c r="E34" s="108" t="s">
        <v>447</v>
      </c>
      <c r="F34" s="108" t="s">
        <v>1530</v>
      </c>
      <c r="G34" s="108" t="s">
        <v>64</v>
      </c>
      <c r="H34" s="108" t="s">
        <v>65</v>
      </c>
      <c r="I34" s="108" t="s">
        <v>502</v>
      </c>
      <c r="J34" s="109" t="s">
        <v>389</v>
      </c>
      <c r="K34" s="108" t="s">
        <v>340</v>
      </c>
      <c r="L34" s="110">
        <v>77</v>
      </c>
      <c r="M34" s="110">
        <v>89</v>
      </c>
      <c r="N34" s="110">
        <v>83</v>
      </c>
      <c r="O34" s="110">
        <v>78</v>
      </c>
      <c r="P34" s="110">
        <v>82</v>
      </c>
      <c r="Q34" s="110">
        <v>48</v>
      </c>
      <c r="R34" s="111">
        <f t="shared" si="0"/>
        <v>457</v>
      </c>
      <c r="S34" s="112">
        <f t="shared" si="1"/>
        <v>187.36999999999998</v>
      </c>
      <c r="T34" s="113">
        <f t="shared" si="2"/>
        <v>4423.76</v>
      </c>
      <c r="U34" s="110">
        <v>77</v>
      </c>
      <c r="V34" s="110">
        <v>89</v>
      </c>
      <c r="W34" s="110">
        <v>83</v>
      </c>
      <c r="X34" s="110">
        <v>78</v>
      </c>
      <c r="Y34" s="110">
        <v>82</v>
      </c>
      <c r="Z34" s="110">
        <v>48</v>
      </c>
      <c r="AA34" s="108">
        <f t="shared" si="3"/>
        <v>457</v>
      </c>
      <c r="AB34" s="108">
        <f t="shared" si="4"/>
        <v>187.36999999999998</v>
      </c>
      <c r="AC34" s="113">
        <f t="shared" si="5"/>
        <v>4423.76</v>
      </c>
      <c r="AD34" s="110">
        <v>77</v>
      </c>
      <c r="AE34" s="110">
        <v>89</v>
      </c>
      <c r="AF34" s="110">
        <v>83</v>
      </c>
      <c r="AG34" s="110">
        <v>78</v>
      </c>
      <c r="AH34" s="111">
        <f t="shared" si="6"/>
        <v>327</v>
      </c>
      <c r="AI34" s="108">
        <f t="shared" si="7"/>
        <v>134.07</v>
      </c>
      <c r="AJ34" s="113">
        <f t="shared" si="8"/>
        <v>3165.36</v>
      </c>
      <c r="AK34" s="111">
        <f t="shared" si="9"/>
        <v>1241</v>
      </c>
      <c r="AL34" s="114">
        <f t="shared" si="10"/>
        <v>0.41</v>
      </c>
      <c r="AM34" s="112">
        <f t="shared" si="11"/>
        <v>508.80999999999995</v>
      </c>
      <c r="AN34" s="59">
        <v>1.2819999999999999E-3</v>
      </c>
      <c r="AO34" s="115">
        <f t="shared" si="12"/>
        <v>1.590962</v>
      </c>
      <c r="AP34" s="115">
        <v>9.68</v>
      </c>
      <c r="AQ34" s="115">
        <f t="shared" si="13"/>
        <v>12012.88</v>
      </c>
      <c r="AR34" s="115">
        <v>0.41</v>
      </c>
      <c r="AS34" s="115">
        <f t="shared" si="14"/>
        <v>508.80999999999995</v>
      </c>
      <c r="AT34" s="115">
        <f t="shared" si="15"/>
        <v>12521.689999999999</v>
      </c>
      <c r="AU34" s="99" t="s">
        <v>1687</v>
      </c>
      <c r="AV34" s="99" t="s">
        <v>1688</v>
      </c>
      <c r="AW34" s="99">
        <v>42055</v>
      </c>
      <c r="AX34" s="116">
        <v>16</v>
      </c>
      <c r="AY34" s="116">
        <v>285</v>
      </c>
    </row>
    <row r="35" spans="1:51" ht="14.25" customHeight="1" x14ac:dyDescent="0.3">
      <c r="A35" s="107"/>
      <c r="B35" s="108">
        <v>446</v>
      </c>
      <c r="C35" s="108" t="s">
        <v>66</v>
      </c>
      <c r="D35" s="108">
        <v>303</v>
      </c>
      <c r="E35" s="108" t="s">
        <v>448</v>
      </c>
      <c r="F35" s="108" t="s">
        <v>1531</v>
      </c>
      <c r="G35" s="108" t="s">
        <v>67</v>
      </c>
      <c r="H35" s="108" t="s">
        <v>68</v>
      </c>
      <c r="I35" s="108" t="s">
        <v>503</v>
      </c>
      <c r="J35" s="109" t="s">
        <v>389</v>
      </c>
      <c r="K35" s="108" t="s">
        <v>677</v>
      </c>
      <c r="L35" s="110">
        <v>558</v>
      </c>
      <c r="M35" s="110">
        <v>651</v>
      </c>
      <c r="N35" s="110">
        <v>664</v>
      </c>
      <c r="O35" s="110">
        <v>657</v>
      </c>
      <c r="P35" s="110">
        <v>634</v>
      </c>
      <c r="Q35" s="110">
        <v>629</v>
      </c>
      <c r="R35" s="111">
        <f t="shared" si="0"/>
        <v>3793</v>
      </c>
      <c r="S35" s="112">
        <f t="shared" si="1"/>
        <v>1555.1299999999999</v>
      </c>
      <c r="T35" s="113">
        <f t="shared" si="2"/>
        <v>36716.239999999998</v>
      </c>
      <c r="U35" s="110">
        <v>558</v>
      </c>
      <c r="V35" s="110">
        <v>651</v>
      </c>
      <c r="W35" s="110">
        <v>664</v>
      </c>
      <c r="X35" s="110">
        <v>657</v>
      </c>
      <c r="Y35" s="110">
        <v>634</v>
      </c>
      <c r="Z35" s="110">
        <v>629</v>
      </c>
      <c r="AA35" s="108">
        <f t="shared" si="3"/>
        <v>3793</v>
      </c>
      <c r="AB35" s="108">
        <f t="shared" si="4"/>
        <v>1555.1299999999999</v>
      </c>
      <c r="AC35" s="113">
        <f t="shared" si="5"/>
        <v>36716.239999999998</v>
      </c>
      <c r="AD35" s="110">
        <v>558</v>
      </c>
      <c r="AE35" s="110">
        <v>651</v>
      </c>
      <c r="AF35" s="110">
        <v>664</v>
      </c>
      <c r="AG35" s="110">
        <v>657</v>
      </c>
      <c r="AH35" s="111">
        <f t="shared" si="6"/>
        <v>2530</v>
      </c>
      <c r="AI35" s="108">
        <f t="shared" si="7"/>
        <v>1037.3</v>
      </c>
      <c r="AJ35" s="113">
        <f t="shared" si="8"/>
        <v>24490.399999999998</v>
      </c>
      <c r="AK35" s="111">
        <f t="shared" si="9"/>
        <v>10116</v>
      </c>
      <c r="AL35" s="114">
        <f t="shared" si="10"/>
        <v>0.41</v>
      </c>
      <c r="AM35" s="112">
        <f t="shared" si="11"/>
        <v>4147.5599999999995</v>
      </c>
      <c r="AN35" s="59">
        <v>1.2819999999999999E-3</v>
      </c>
      <c r="AO35" s="115">
        <f t="shared" si="12"/>
        <v>12.968712</v>
      </c>
      <c r="AP35" s="115">
        <v>9.68</v>
      </c>
      <c r="AQ35" s="115">
        <f t="shared" si="13"/>
        <v>97922.87999999999</v>
      </c>
      <c r="AR35" s="115">
        <v>0.41</v>
      </c>
      <c r="AS35" s="115">
        <f t="shared" si="14"/>
        <v>4147.5599999999995</v>
      </c>
      <c r="AT35" s="115">
        <f t="shared" si="15"/>
        <v>102070.43999999999</v>
      </c>
      <c r="AU35" s="99" t="s">
        <v>1687</v>
      </c>
      <c r="AV35" s="99" t="s">
        <v>1688</v>
      </c>
      <c r="AW35" s="99">
        <v>42055</v>
      </c>
      <c r="AX35" s="116">
        <v>46</v>
      </c>
      <c r="AY35" s="116">
        <v>2742</v>
      </c>
    </row>
    <row r="36" spans="1:51" ht="14.25" customHeight="1" x14ac:dyDescent="0.3">
      <c r="A36" s="107"/>
      <c r="B36" s="108">
        <v>446</v>
      </c>
      <c r="C36" s="108" t="s">
        <v>66</v>
      </c>
      <c r="D36" s="108">
        <v>300</v>
      </c>
      <c r="E36" s="108" t="s">
        <v>449</v>
      </c>
      <c r="F36" s="108" t="s">
        <v>1532</v>
      </c>
      <c r="G36" s="108" t="s">
        <v>69</v>
      </c>
      <c r="H36" s="108" t="s">
        <v>70</v>
      </c>
      <c r="I36" s="108" t="s">
        <v>503</v>
      </c>
      <c r="J36" s="109" t="s">
        <v>389</v>
      </c>
      <c r="K36" s="108" t="s">
        <v>677</v>
      </c>
      <c r="L36" s="110">
        <v>216</v>
      </c>
      <c r="M36" s="110">
        <v>250</v>
      </c>
      <c r="N36" s="110">
        <v>257</v>
      </c>
      <c r="O36" s="110">
        <v>310</v>
      </c>
      <c r="P36" s="110">
        <v>315</v>
      </c>
      <c r="Q36" s="110">
        <v>328</v>
      </c>
      <c r="R36" s="111">
        <f t="shared" si="0"/>
        <v>1676</v>
      </c>
      <c r="S36" s="112">
        <f t="shared" si="1"/>
        <v>687.16</v>
      </c>
      <c r="T36" s="113">
        <f t="shared" si="2"/>
        <v>16223.68</v>
      </c>
      <c r="U36" s="110">
        <v>216</v>
      </c>
      <c r="V36" s="110">
        <v>250</v>
      </c>
      <c r="W36" s="110">
        <v>257</v>
      </c>
      <c r="X36" s="110">
        <v>310</v>
      </c>
      <c r="Y36" s="110">
        <v>315</v>
      </c>
      <c r="Z36" s="110">
        <v>328</v>
      </c>
      <c r="AA36" s="108">
        <f t="shared" si="3"/>
        <v>1676</v>
      </c>
      <c r="AB36" s="108">
        <f t="shared" si="4"/>
        <v>687.16</v>
      </c>
      <c r="AC36" s="113">
        <f t="shared" si="5"/>
        <v>16223.68</v>
      </c>
      <c r="AD36" s="110">
        <v>216</v>
      </c>
      <c r="AE36" s="110">
        <v>250</v>
      </c>
      <c r="AF36" s="110">
        <v>257</v>
      </c>
      <c r="AG36" s="110">
        <v>310</v>
      </c>
      <c r="AH36" s="111">
        <f t="shared" si="6"/>
        <v>1033</v>
      </c>
      <c r="AI36" s="108">
        <f t="shared" si="7"/>
        <v>423.53</v>
      </c>
      <c r="AJ36" s="113">
        <f t="shared" si="8"/>
        <v>9999.44</v>
      </c>
      <c r="AK36" s="111">
        <f t="shared" si="9"/>
        <v>4385</v>
      </c>
      <c r="AL36" s="114">
        <f t="shared" si="10"/>
        <v>0.41</v>
      </c>
      <c r="AM36" s="112">
        <f t="shared" si="11"/>
        <v>1797.85</v>
      </c>
      <c r="AN36" s="59">
        <v>1.2819999999999999E-3</v>
      </c>
      <c r="AO36" s="115">
        <f t="shared" si="12"/>
        <v>5.6215699999999993</v>
      </c>
      <c r="AP36" s="115">
        <v>9.68</v>
      </c>
      <c r="AQ36" s="115">
        <f t="shared" si="13"/>
        <v>42446.799999999996</v>
      </c>
      <c r="AR36" s="115">
        <v>0.41</v>
      </c>
      <c r="AS36" s="115">
        <f t="shared" si="14"/>
        <v>1797.85</v>
      </c>
      <c r="AT36" s="115">
        <f t="shared" si="15"/>
        <v>44244.649999999994</v>
      </c>
      <c r="AU36" s="99" t="s">
        <v>1687</v>
      </c>
      <c r="AV36" s="99" t="s">
        <v>1688</v>
      </c>
      <c r="AW36" s="99">
        <v>42055</v>
      </c>
      <c r="AX36" s="116">
        <v>28</v>
      </c>
      <c r="AY36" s="116">
        <v>1218</v>
      </c>
    </row>
    <row r="37" spans="1:51" ht="14.25" customHeight="1" x14ac:dyDescent="0.3">
      <c r="A37" s="107"/>
      <c r="B37" s="108">
        <v>446</v>
      </c>
      <c r="C37" s="108" t="s">
        <v>66</v>
      </c>
      <c r="D37" s="108">
        <v>311</v>
      </c>
      <c r="E37" s="108" t="s">
        <v>450</v>
      </c>
      <c r="F37" s="108" t="s">
        <v>1533</v>
      </c>
      <c r="G37" s="108" t="s">
        <v>71</v>
      </c>
      <c r="H37" s="108" t="s">
        <v>72</v>
      </c>
      <c r="I37" s="108" t="s">
        <v>503</v>
      </c>
      <c r="J37" s="109" t="s">
        <v>389</v>
      </c>
      <c r="K37" s="108" t="s">
        <v>677</v>
      </c>
      <c r="L37" s="110">
        <v>256</v>
      </c>
      <c r="M37" s="110">
        <v>318</v>
      </c>
      <c r="N37" s="110">
        <v>303</v>
      </c>
      <c r="O37" s="110">
        <v>323</v>
      </c>
      <c r="P37" s="110">
        <v>230</v>
      </c>
      <c r="Q37" s="110">
        <v>259</v>
      </c>
      <c r="R37" s="111">
        <f t="shared" si="0"/>
        <v>1689</v>
      </c>
      <c r="S37" s="112">
        <f t="shared" si="1"/>
        <v>692.49</v>
      </c>
      <c r="T37" s="113">
        <f t="shared" si="2"/>
        <v>16349.519999999999</v>
      </c>
      <c r="U37" s="110">
        <v>256</v>
      </c>
      <c r="V37" s="110">
        <v>318</v>
      </c>
      <c r="W37" s="110">
        <v>303</v>
      </c>
      <c r="X37" s="110">
        <v>323</v>
      </c>
      <c r="Y37" s="110">
        <v>230</v>
      </c>
      <c r="Z37" s="110">
        <v>259</v>
      </c>
      <c r="AA37" s="108">
        <f t="shared" si="3"/>
        <v>1689</v>
      </c>
      <c r="AB37" s="108">
        <f t="shared" si="4"/>
        <v>692.49</v>
      </c>
      <c r="AC37" s="113">
        <f t="shared" si="5"/>
        <v>16349.519999999999</v>
      </c>
      <c r="AD37" s="110">
        <v>256</v>
      </c>
      <c r="AE37" s="110">
        <v>318</v>
      </c>
      <c r="AF37" s="110">
        <v>303</v>
      </c>
      <c r="AG37" s="110">
        <v>323</v>
      </c>
      <c r="AH37" s="111">
        <f t="shared" si="6"/>
        <v>1200</v>
      </c>
      <c r="AI37" s="108">
        <f t="shared" si="7"/>
        <v>491.99999999999994</v>
      </c>
      <c r="AJ37" s="113">
        <f t="shared" si="8"/>
        <v>11616</v>
      </c>
      <c r="AK37" s="111">
        <f t="shared" si="9"/>
        <v>4578</v>
      </c>
      <c r="AL37" s="114">
        <f t="shared" si="10"/>
        <v>0.41000000000000003</v>
      </c>
      <c r="AM37" s="112">
        <f t="shared" si="11"/>
        <v>1876.98</v>
      </c>
      <c r="AN37" s="59">
        <v>1.2819999999999999E-3</v>
      </c>
      <c r="AO37" s="115">
        <f t="shared" si="12"/>
        <v>5.8689960000000001</v>
      </c>
      <c r="AP37" s="115">
        <v>9.68</v>
      </c>
      <c r="AQ37" s="115">
        <f t="shared" si="13"/>
        <v>44315.040000000001</v>
      </c>
      <c r="AR37" s="115">
        <v>0.41</v>
      </c>
      <c r="AS37" s="115">
        <f t="shared" si="14"/>
        <v>1876.9799999999998</v>
      </c>
      <c r="AT37" s="115">
        <f t="shared" si="15"/>
        <v>46192.020000000004</v>
      </c>
      <c r="AU37" s="99" t="s">
        <v>1687</v>
      </c>
      <c r="AV37" s="99" t="s">
        <v>1688</v>
      </c>
      <c r="AW37" s="99">
        <v>42055</v>
      </c>
      <c r="AX37" s="116">
        <v>23</v>
      </c>
      <c r="AY37" s="116">
        <v>1217</v>
      </c>
    </row>
    <row r="38" spans="1:51" ht="14.25" customHeight="1" x14ac:dyDescent="0.3">
      <c r="A38" s="107"/>
      <c r="B38" s="108">
        <v>446</v>
      </c>
      <c r="C38" s="108" t="s">
        <v>66</v>
      </c>
      <c r="D38" s="108">
        <v>302</v>
      </c>
      <c r="E38" s="108" t="s">
        <v>451</v>
      </c>
      <c r="F38" s="108" t="s">
        <v>1534</v>
      </c>
      <c r="G38" s="108" t="s">
        <v>74</v>
      </c>
      <c r="H38" s="108" t="s">
        <v>75</v>
      </c>
      <c r="I38" s="108" t="s">
        <v>503</v>
      </c>
      <c r="J38" s="109" t="s">
        <v>389</v>
      </c>
      <c r="K38" s="108" t="s">
        <v>677</v>
      </c>
      <c r="L38" s="110">
        <v>343</v>
      </c>
      <c r="M38" s="110">
        <v>453</v>
      </c>
      <c r="N38" s="110">
        <v>478</v>
      </c>
      <c r="O38" s="110">
        <v>411</v>
      </c>
      <c r="P38" s="110">
        <v>465</v>
      </c>
      <c r="Q38" s="110">
        <v>494</v>
      </c>
      <c r="R38" s="111">
        <f t="shared" si="0"/>
        <v>2644</v>
      </c>
      <c r="S38" s="112">
        <f t="shared" si="1"/>
        <v>1084.04</v>
      </c>
      <c r="T38" s="113">
        <f t="shared" si="2"/>
        <v>25593.919999999998</v>
      </c>
      <c r="U38" s="110">
        <v>343</v>
      </c>
      <c r="V38" s="110">
        <v>453</v>
      </c>
      <c r="W38" s="110">
        <v>478</v>
      </c>
      <c r="X38" s="110">
        <v>411</v>
      </c>
      <c r="Y38" s="110">
        <v>465</v>
      </c>
      <c r="Z38" s="110">
        <v>494</v>
      </c>
      <c r="AA38" s="108">
        <f t="shared" si="3"/>
        <v>2644</v>
      </c>
      <c r="AB38" s="108">
        <f t="shared" si="4"/>
        <v>1084.04</v>
      </c>
      <c r="AC38" s="113">
        <f t="shared" si="5"/>
        <v>25593.919999999998</v>
      </c>
      <c r="AD38" s="110">
        <v>343</v>
      </c>
      <c r="AE38" s="110">
        <v>453</v>
      </c>
      <c r="AF38" s="110">
        <v>478</v>
      </c>
      <c r="AG38" s="110">
        <v>411</v>
      </c>
      <c r="AH38" s="111">
        <f t="shared" si="6"/>
        <v>1685</v>
      </c>
      <c r="AI38" s="108">
        <f t="shared" si="7"/>
        <v>690.84999999999991</v>
      </c>
      <c r="AJ38" s="113">
        <f t="shared" si="8"/>
        <v>16310.8</v>
      </c>
      <c r="AK38" s="111">
        <f t="shared" si="9"/>
        <v>6973</v>
      </c>
      <c r="AL38" s="114">
        <f t="shared" si="10"/>
        <v>0.41</v>
      </c>
      <c r="AM38" s="112">
        <f t="shared" si="11"/>
        <v>2858.93</v>
      </c>
      <c r="AN38" s="59">
        <v>1.2819999999999999E-3</v>
      </c>
      <c r="AO38" s="115">
        <f t="shared" si="12"/>
        <v>8.9393859999999989</v>
      </c>
      <c r="AP38" s="115">
        <v>9.68</v>
      </c>
      <c r="AQ38" s="115">
        <f t="shared" si="13"/>
        <v>67498.64</v>
      </c>
      <c r="AR38" s="115">
        <v>0.41</v>
      </c>
      <c r="AS38" s="115">
        <f t="shared" si="14"/>
        <v>2858.93</v>
      </c>
      <c r="AT38" s="115">
        <f t="shared" si="15"/>
        <v>70357.569999999992</v>
      </c>
      <c r="AU38" s="99" t="s">
        <v>1687</v>
      </c>
      <c r="AV38" s="99" t="s">
        <v>1688</v>
      </c>
      <c r="AW38" s="99">
        <v>42055</v>
      </c>
      <c r="AX38" s="116">
        <v>45</v>
      </c>
      <c r="AY38" s="116">
        <v>1915</v>
      </c>
    </row>
    <row r="39" spans="1:51" ht="14.25" customHeight="1" x14ac:dyDescent="0.3">
      <c r="A39" s="107"/>
      <c r="B39" s="108">
        <v>446</v>
      </c>
      <c r="C39" s="108" t="s">
        <v>66</v>
      </c>
      <c r="D39" s="108">
        <v>302</v>
      </c>
      <c r="E39" s="108" t="s">
        <v>451</v>
      </c>
      <c r="F39" s="108" t="s">
        <v>1535</v>
      </c>
      <c r="G39" s="108" t="s">
        <v>77</v>
      </c>
      <c r="H39" s="108" t="s">
        <v>78</v>
      </c>
      <c r="I39" s="108" t="s">
        <v>503</v>
      </c>
      <c r="J39" s="109" t="s">
        <v>389</v>
      </c>
      <c r="K39" s="108" t="s">
        <v>677</v>
      </c>
      <c r="L39" s="110">
        <v>231</v>
      </c>
      <c r="M39" s="110">
        <v>288</v>
      </c>
      <c r="N39" s="110">
        <v>289</v>
      </c>
      <c r="O39" s="110">
        <v>293</v>
      </c>
      <c r="P39" s="110">
        <v>274</v>
      </c>
      <c r="Q39" s="110">
        <v>278</v>
      </c>
      <c r="R39" s="111">
        <f t="shared" si="0"/>
        <v>1653</v>
      </c>
      <c r="S39" s="112">
        <f t="shared" si="1"/>
        <v>677.7299999999999</v>
      </c>
      <c r="T39" s="113">
        <f t="shared" si="2"/>
        <v>16001.039999999999</v>
      </c>
      <c r="U39" s="110">
        <v>231</v>
      </c>
      <c r="V39" s="110">
        <v>288</v>
      </c>
      <c r="W39" s="110">
        <v>289</v>
      </c>
      <c r="X39" s="110">
        <v>293</v>
      </c>
      <c r="Y39" s="110">
        <v>274</v>
      </c>
      <c r="Z39" s="110">
        <v>278</v>
      </c>
      <c r="AA39" s="108">
        <f t="shared" si="3"/>
        <v>1653</v>
      </c>
      <c r="AB39" s="108">
        <f t="shared" si="4"/>
        <v>677.7299999999999</v>
      </c>
      <c r="AC39" s="113">
        <f t="shared" si="5"/>
        <v>16001.039999999999</v>
      </c>
      <c r="AD39" s="110">
        <v>231</v>
      </c>
      <c r="AE39" s="110">
        <v>288</v>
      </c>
      <c r="AF39" s="110">
        <v>289</v>
      </c>
      <c r="AG39" s="110">
        <v>293</v>
      </c>
      <c r="AH39" s="111">
        <f t="shared" si="6"/>
        <v>1101</v>
      </c>
      <c r="AI39" s="108">
        <f t="shared" si="7"/>
        <v>451.40999999999997</v>
      </c>
      <c r="AJ39" s="113">
        <f t="shared" si="8"/>
        <v>10657.68</v>
      </c>
      <c r="AK39" s="111">
        <f t="shared" si="9"/>
        <v>4407</v>
      </c>
      <c r="AL39" s="114">
        <f t="shared" si="10"/>
        <v>0.41</v>
      </c>
      <c r="AM39" s="112">
        <f t="shared" si="11"/>
        <v>1806.87</v>
      </c>
      <c r="AN39" s="59">
        <v>1.2819999999999999E-3</v>
      </c>
      <c r="AO39" s="115">
        <f t="shared" si="12"/>
        <v>5.6497739999999999</v>
      </c>
      <c r="AP39" s="115">
        <v>9.68</v>
      </c>
      <c r="AQ39" s="115">
        <f t="shared" si="13"/>
        <v>42659.76</v>
      </c>
      <c r="AR39" s="115">
        <v>0.41</v>
      </c>
      <c r="AS39" s="115">
        <f t="shared" si="14"/>
        <v>1806.87</v>
      </c>
      <c r="AT39" s="115">
        <f t="shared" si="15"/>
        <v>44466.630000000005</v>
      </c>
      <c r="AU39" s="99" t="s">
        <v>1687</v>
      </c>
      <c r="AV39" s="99" t="s">
        <v>1688</v>
      </c>
      <c r="AW39" s="99">
        <v>42055</v>
      </c>
      <c r="AX39" s="116">
        <v>41</v>
      </c>
      <c r="AY39" s="116">
        <v>1196</v>
      </c>
    </row>
    <row r="40" spans="1:51" ht="14.25" customHeight="1" x14ac:dyDescent="0.25">
      <c r="A40" s="107"/>
      <c r="B40" s="108">
        <v>446</v>
      </c>
      <c r="C40" s="108" t="s">
        <v>66</v>
      </c>
      <c r="D40" s="108">
        <v>305</v>
      </c>
      <c r="E40" s="108" t="s">
        <v>452</v>
      </c>
      <c r="F40" s="108" t="s">
        <v>1536</v>
      </c>
      <c r="G40" s="108" t="s">
        <v>79</v>
      </c>
      <c r="H40" s="108" t="s">
        <v>80</v>
      </c>
      <c r="I40" s="108" t="s">
        <v>503</v>
      </c>
      <c r="J40" s="109" t="s">
        <v>389</v>
      </c>
      <c r="K40" s="108" t="s">
        <v>677</v>
      </c>
      <c r="L40" s="110">
        <v>2164</v>
      </c>
      <c r="M40" s="110">
        <v>2456</v>
      </c>
      <c r="N40" s="110">
        <v>2640</v>
      </c>
      <c r="O40" s="110">
        <v>2609</v>
      </c>
      <c r="P40" s="110">
        <v>2609</v>
      </c>
      <c r="Q40" s="110">
        <v>2599</v>
      </c>
      <c r="R40" s="111">
        <f t="shared" si="0"/>
        <v>15077</v>
      </c>
      <c r="S40" s="112">
        <f t="shared" si="1"/>
        <v>6181.57</v>
      </c>
      <c r="T40" s="113">
        <f t="shared" si="2"/>
        <v>145945.35999999999</v>
      </c>
      <c r="U40" s="110">
        <v>2164</v>
      </c>
      <c r="V40" s="110">
        <v>2456</v>
      </c>
      <c r="W40" s="110">
        <v>2640</v>
      </c>
      <c r="X40" s="110">
        <v>2609</v>
      </c>
      <c r="Y40" s="110">
        <v>2609</v>
      </c>
      <c r="Z40" s="110">
        <v>2599</v>
      </c>
      <c r="AA40" s="108">
        <f t="shared" si="3"/>
        <v>15077</v>
      </c>
      <c r="AB40" s="108">
        <f t="shared" si="4"/>
        <v>6181.57</v>
      </c>
      <c r="AC40" s="113">
        <f t="shared" si="5"/>
        <v>145945.35999999999</v>
      </c>
      <c r="AD40" s="110">
        <v>2164</v>
      </c>
      <c r="AE40" s="110">
        <v>2456</v>
      </c>
      <c r="AF40" s="110">
        <v>2640</v>
      </c>
      <c r="AG40" s="110">
        <v>2609</v>
      </c>
      <c r="AH40" s="111">
        <f t="shared" si="6"/>
        <v>9869</v>
      </c>
      <c r="AI40" s="108">
        <f t="shared" si="7"/>
        <v>4046.29</v>
      </c>
      <c r="AJ40" s="113">
        <f t="shared" si="8"/>
        <v>95531.92</v>
      </c>
      <c r="AK40" s="111">
        <f t="shared" si="9"/>
        <v>40023</v>
      </c>
      <c r="AL40" s="114">
        <f t="shared" si="10"/>
        <v>0.41000000000000003</v>
      </c>
      <c r="AM40" s="112">
        <f t="shared" si="11"/>
        <v>16409.43</v>
      </c>
      <c r="AN40" s="59">
        <v>1.2819999999999999E-3</v>
      </c>
      <c r="AO40" s="115">
        <f t="shared" si="12"/>
        <v>51.309486</v>
      </c>
      <c r="AP40" s="115">
        <v>9.68</v>
      </c>
      <c r="AQ40" s="115">
        <f t="shared" si="13"/>
        <v>387422.64</v>
      </c>
      <c r="AR40" s="115">
        <v>0.41</v>
      </c>
      <c r="AS40" s="115">
        <f t="shared" si="14"/>
        <v>16409.43</v>
      </c>
      <c r="AT40" s="115">
        <f t="shared" si="15"/>
        <v>403832.07</v>
      </c>
      <c r="AU40" s="99" t="s">
        <v>1687</v>
      </c>
      <c r="AV40" s="99" t="s">
        <v>1688</v>
      </c>
      <c r="AW40" s="99">
        <v>42055</v>
      </c>
      <c r="AX40" s="116">
        <v>136</v>
      </c>
      <c r="AY40" s="116">
        <v>10915</v>
      </c>
    </row>
    <row r="41" spans="1:51" ht="14.25" customHeight="1" x14ac:dyDescent="0.3">
      <c r="A41" s="107"/>
      <c r="B41" s="108">
        <v>446</v>
      </c>
      <c r="C41" s="108" t="s">
        <v>66</v>
      </c>
      <c r="D41" s="108">
        <v>300</v>
      </c>
      <c r="E41" s="108" t="s">
        <v>449</v>
      </c>
      <c r="F41" s="108" t="s">
        <v>1537</v>
      </c>
      <c r="G41" s="108" t="s">
        <v>66</v>
      </c>
      <c r="H41" s="108" t="s">
        <v>81</v>
      </c>
      <c r="I41" s="108" t="s">
        <v>503</v>
      </c>
      <c r="J41" s="109" t="s">
        <v>389</v>
      </c>
      <c r="K41" s="108" t="s">
        <v>677</v>
      </c>
      <c r="L41" s="110">
        <v>474</v>
      </c>
      <c r="M41" s="110">
        <v>564</v>
      </c>
      <c r="N41" s="110">
        <v>577</v>
      </c>
      <c r="O41" s="110">
        <v>470</v>
      </c>
      <c r="P41" s="110">
        <v>492</v>
      </c>
      <c r="Q41" s="110">
        <v>493</v>
      </c>
      <c r="R41" s="111">
        <f t="shared" ref="R41:R72" si="16">L41+M41+N41+O41+P41+Q41</f>
        <v>3070</v>
      </c>
      <c r="S41" s="112">
        <f t="shared" ref="S41:S72" si="17">$S$7*R41</f>
        <v>1258.6999999999998</v>
      </c>
      <c r="T41" s="113">
        <f t="shared" ref="T41:T72" si="18">$T$7*R41</f>
        <v>29717.599999999999</v>
      </c>
      <c r="U41" s="110">
        <v>474</v>
      </c>
      <c r="V41" s="110">
        <v>564</v>
      </c>
      <c r="W41" s="110">
        <v>577</v>
      </c>
      <c r="X41" s="110">
        <v>470</v>
      </c>
      <c r="Y41" s="110">
        <v>492</v>
      </c>
      <c r="Z41" s="110">
        <v>493</v>
      </c>
      <c r="AA41" s="108">
        <f t="shared" ref="AA41:AA72" si="19">U41+V41+W41+X41+Y41+Z41</f>
        <v>3070</v>
      </c>
      <c r="AB41" s="108">
        <f t="shared" ref="AB41:AB72" si="20">$AB$7*AA41</f>
        <v>1258.6999999999998</v>
      </c>
      <c r="AC41" s="113">
        <f t="shared" ref="AC41:AC72" si="21">$AC$7*AA41</f>
        <v>29717.599999999999</v>
      </c>
      <c r="AD41" s="110">
        <v>474</v>
      </c>
      <c r="AE41" s="110">
        <v>564</v>
      </c>
      <c r="AF41" s="110">
        <v>577</v>
      </c>
      <c r="AG41" s="110">
        <v>470</v>
      </c>
      <c r="AH41" s="111">
        <f t="shared" ref="AH41:AH72" si="22">AD41+AE41+AF41+AG41</f>
        <v>2085</v>
      </c>
      <c r="AI41" s="108">
        <f t="shared" ref="AI41:AI72" si="23">$AI$7*AH41</f>
        <v>854.84999999999991</v>
      </c>
      <c r="AJ41" s="113">
        <f t="shared" ref="AJ41:AJ72" si="24">$AJ$7*AH41</f>
        <v>20182.8</v>
      </c>
      <c r="AK41" s="111">
        <f t="shared" si="9"/>
        <v>8225</v>
      </c>
      <c r="AL41" s="114">
        <f t="shared" si="10"/>
        <v>0.40999999999999992</v>
      </c>
      <c r="AM41" s="112">
        <f t="shared" si="11"/>
        <v>3372.2499999999995</v>
      </c>
      <c r="AN41" s="59">
        <v>1.2819999999999999E-3</v>
      </c>
      <c r="AO41" s="115">
        <f t="shared" si="12"/>
        <v>10.544449999999999</v>
      </c>
      <c r="AP41" s="115">
        <v>9.68</v>
      </c>
      <c r="AQ41" s="115">
        <f t="shared" si="13"/>
        <v>79618</v>
      </c>
      <c r="AR41" s="115">
        <v>0.41</v>
      </c>
      <c r="AS41" s="115">
        <f t="shared" si="14"/>
        <v>3372.25</v>
      </c>
      <c r="AT41" s="115">
        <f t="shared" si="15"/>
        <v>82990.25</v>
      </c>
      <c r="AU41" s="99" t="s">
        <v>1687</v>
      </c>
      <c r="AV41" s="99" t="s">
        <v>1688</v>
      </c>
      <c r="AW41" s="99">
        <v>42055</v>
      </c>
      <c r="AX41" s="116">
        <v>48</v>
      </c>
      <c r="AY41" s="116">
        <v>2213</v>
      </c>
    </row>
    <row r="42" spans="1:51" ht="14.25" customHeight="1" x14ac:dyDescent="0.3">
      <c r="A42" s="107"/>
      <c r="B42" s="108">
        <v>446</v>
      </c>
      <c r="C42" s="108" t="s">
        <v>66</v>
      </c>
      <c r="D42" s="108">
        <v>310</v>
      </c>
      <c r="E42" s="108" t="s">
        <v>453</v>
      </c>
      <c r="F42" s="108" t="s">
        <v>1538</v>
      </c>
      <c r="G42" s="108" t="s">
        <v>82</v>
      </c>
      <c r="H42" s="108" t="s">
        <v>83</v>
      </c>
      <c r="I42" s="108" t="s">
        <v>503</v>
      </c>
      <c r="J42" s="109" t="s">
        <v>389</v>
      </c>
      <c r="K42" s="108" t="s">
        <v>677</v>
      </c>
      <c r="L42" s="110">
        <v>596</v>
      </c>
      <c r="M42" s="110">
        <v>754</v>
      </c>
      <c r="N42" s="110">
        <v>747</v>
      </c>
      <c r="O42" s="110">
        <v>791</v>
      </c>
      <c r="P42" s="110">
        <v>797</v>
      </c>
      <c r="Q42" s="110">
        <v>871</v>
      </c>
      <c r="R42" s="111">
        <f t="shared" si="16"/>
        <v>4556</v>
      </c>
      <c r="S42" s="112">
        <f t="shared" si="17"/>
        <v>1867.9599999999998</v>
      </c>
      <c r="T42" s="113">
        <f t="shared" si="18"/>
        <v>44102.080000000002</v>
      </c>
      <c r="U42" s="110">
        <v>596</v>
      </c>
      <c r="V42" s="110">
        <v>754</v>
      </c>
      <c r="W42" s="110">
        <v>747</v>
      </c>
      <c r="X42" s="110">
        <v>791</v>
      </c>
      <c r="Y42" s="110">
        <v>797</v>
      </c>
      <c r="Z42" s="110">
        <v>871</v>
      </c>
      <c r="AA42" s="108">
        <f t="shared" si="19"/>
        <v>4556</v>
      </c>
      <c r="AB42" s="108">
        <f t="shared" si="20"/>
        <v>1867.9599999999998</v>
      </c>
      <c r="AC42" s="113">
        <f t="shared" si="21"/>
        <v>44102.080000000002</v>
      </c>
      <c r="AD42" s="110">
        <v>596</v>
      </c>
      <c r="AE42" s="110">
        <v>754</v>
      </c>
      <c r="AF42" s="110">
        <v>747</v>
      </c>
      <c r="AG42" s="110">
        <v>791</v>
      </c>
      <c r="AH42" s="111">
        <f t="shared" si="22"/>
        <v>2888</v>
      </c>
      <c r="AI42" s="108">
        <f t="shared" si="23"/>
        <v>1184.08</v>
      </c>
      <c r="AJ42" s="113">
        <f t="shared" si="24"/>
        <v>27955.84</v>
      </c>
      <c r="AK42" s="111">
        <f t="shared" ref="AK42:AK68" si="25">R42+AA42+AH42</f>
        <v>12000</v>
      </c>
      <c r="AL42" s="114">
        <f t="shared" si="10"/>
        <v>0.41</v>
      </c>
      <c r="AM42" s="112">
        <f t="shared" si="11"/>
        <v>4920</v>
      </c>
      <c r="AN42" s="59">
        <v>1.2819999999999999E-3</v>
      </c>
      <c r="AO42" s="115">
        <f t="shared" si="12"/>
        <v>15.383999999999999</v>
      </c>
      <c r="AP42" s="115">
        <v>9.68</v>
      </c>
      <c r="AQ42" s="115">
        <f t="shared" si="13"/>
        <v>116160</v>
      </c>
      <c r="AR42" s="115">
        <v>0.41</v>
      </c>
      <c r="AS42" s="115">
        <f t="shared" si="14"/>
        <v>4920</v>
      </c>
      <c r="AT42" s="115">
        <f t="shared" si="15"/>
        <v>121080</v>
      </c>
      <c r="AU42" s="99" t="s">
        <v>1687</v>
      </c>
      <c r="AV42" s="99" t="s">
        <v>1688</v>
      </c>
      <c r="AW42" s="99">
        <v>42055</v>
      </c>
      <c r="AX42" s="116">
        <v>103</v>
      </c>
      <c r="AY42" s="116">
        <v>3304</v>
      </c>
    </row>
    <row r="43" spans="1:51" ht="14.25" customHeight="1" x14ac:dyDescent="0.3">
      <c r="A43" s="107"/>
      <c r="B43" s="108">
        <v>446</v>
      </c>
      <c r="C43" s="108" t="s">
        <v>66</v>
      </c>
      <c r="D43" s="108">
        <v>304</v>
      </c>
      <c r="E43" s="108" t="s">
        <v>454</v>
      </c>
      <c r="F43" s="108" t="s">
        <v>1539</v>
      </c>
      <c r="G43" s="108" t="s">
        <v>85</v>
      </c>
      <c r="H43" s="108" t="s">
        <v>86</v>
      </c>
      <c r="I43" s="108" t="s">
        <v>503</v>
      </c>
      <c r="J43" s="109" t="s">
        <v>389</v>
      </c>
      <c r="K43" s="108" t="s">
        <v>741</v>
      </c>
      <c r="L43" s="110">
        <v>47</v>
      </c>
      <c r="M43" s="110">
        <v>86</v>
      </c>
      <c r="N43" s="110">
        <v>73</v>
      </c>
      <c r="O43" s="110">
        <v>71</v>
      </c>
      <c r="P43" s="110">
        <v>69</v>
      </c>
      <c r="Q43" s="110">
        <v>74</v>
      </c>
      <c r="R43" s="111">
        <f t="shared" si="16"/>
        <v>420</v>
      </c>
      <c r="S43" s="112">
        <f t="shared" si="17"/>
        <v>172.2</v>
      </c>
      <c r="T43" s="113">
        <f t="shared" si="18"/>
        <v>4065.6</v>
      </c>
      <c r="U43" s="110">
        <v>47</v>
      </c>
      <c r="V43" s="110">
        <v>86</v>
      </c>
      <c r="W43" s="110">
        <v>73</v>
      </c>
      <c r="X43" s="110">
        <v>71</v>
      </c>
      <c r="Y43" s="110">
        <v>69</v>
      </c>
      <c r="Z43" s="110">
        <v>74</v>
      </c>
      <c r="AA43" s="108">
        <f t="shared" si="19"/>
        <v>420</v>
      </c>
      <c r="AB43" s="108">
        <f t="shared" si="20"/>
        <v>172.2</v>
      </c>
      <c r="AC43" s="113">
        <f t="shared" si="21"/>
        <v>4065.6</v>
      </c>
      <c r="AD43" s="110">
        <v>47</v>
      </c>
      <c r="AE43" s="110">
        <v>86</v>
      </c>
      <c r="AF43" s="110">
        <v>73</v>
      </c>
      <c r="AG43" s="110">
        <v>71</v>
      </c>
      <c r="AH43" s="111">
        <f t="shared" si="22"/>
        <v>277</v>
      </c>
      <c r="AI43" s="108">
        <f t="shared" si="23"/>
        <v>113.57</v>
      </c>
      <c r="AJ43" s="113">
        <f t="shared" si="24"/>
        <v>2681.36</v>
      </c>
      <c r="AK43" s="111">
        <f t="shared" si="25"/>
        <v>1117</v>
      </c>
      <c r="AL43" s="114">
        <f t="shared" si="10"/>
        <v>0.41</v>
      </c>
      <c r="AM43" s="112">
        <f t="shared" si="11"/>
        <v>457.96999999999997</v>
      </c>
      <c r="AN43" s="59">
        <v>1.2819999999999999E-3</v>
      </c>
      <c r="AO43" s="115">
        <f t="shared" si="12"/>
        <v>1.431994</v>
      </c>
      <c r="AP43" s="115">
        <v>9.68</v>
      </c>
      <c r="AQ43" s="115">
        <f t="shared" si="13"/>
        <v>10812.56</v>
      </c>
      <c r="AR43" s="115">
        <v>0.41</v>
      </c>
      <c r="AS43" s="115">
        <f t="shared" si="14"/>
        <v>457.96999999999997</v>
      </c>
      <c r="AT43" s="115">
        <f t="shared" si="15"/>
        <v>11270.529999999999</v>
      </c>
      <c r="AU43" s="99" t="s">
        <v>1687</v>
      </c>
      <c r="AV43" s="99" t="s">
        <v>1688</v>
      </c>
      <c r="AW43" s="99">
        <v>42055</v>
      </c>
      <c r="AX43" s="116">
        <v>5</v>
      </c>
      <c r="AY43" s="116">
        <v>285</v>
      </c>
    </row>
    <row r="44" spans="1:51" ht="14.25" customHeight="1" x14ac:dyDescent="0.3">
      <c r="A44" s="107"/>
      <c r="B44" s="108">
        <v>446</v>
      </c>
      <c r="C44" s="108" t="s">
        <v>66</v>
      </c>
      <c r="D44" s="108">
        <v>304</v>
      </c>
      <c r="E44" s="108" t="s">
        <v>454</v>
      </c>
      <c r="F44" s="108" t="s">
        <v>1539</v>
      </c>
      <c r="G44" s="108" t="s">
        <v>85</v>
      </c>
      <c r="H44" s="108" t="s">
        <v>86</v>
      </c>
      <c r="I44" s="108" t="s">
        <v>503</v>
      </c>
      <c r="J44" s="109" t="s">
        <v>389</v>
      </c>
      <c r="K44" s="108" t="s">
        <v>677</v>
      </c>
      <c r="L44" s="110">
        <v>30</v>
      </c>
      <c r="M44" s="110">
        <v>19</v>
      </c>
      <c r="N44" s="110">
        <v>23</v>
      </c>
      <c r="O44" s="110">
        <v>23</v>
      </c>
      <c r="P44" s="110">
        <v>10</v>
      </c>
      <c r="Q44" s="110">
        <v>20</v>
      </c>
      <c r="R44" s="111">
        <f t="shared" si="16"/>
        <v>125</v>
      </c>
      <c r="S44" s="112">
        <f t="shared" si="17"/>
        <v>51.25</v>
      </c>
      <c r="T44" s="113">
        <f t="shared" si="18"/>
        <v>1210</v>
      </c>
      <c r="U44" s="110">
        <v>30</v>
      </c>
      <c r="V44" s="110">
        <v>19</v>
      </c>
      <c r="W44" s="110">
        <v>23</v>
      </c>
      <c r="X44" s="110">
        <v>23</v>
      </c>
      <c r="Y44" s="110">
        <v>10</v>
      </c>
      <c r="Z44" s="110">
        <v>20</v>
      </c>
      <c r="AA44" s="108">
        <f t="shared" si="19"/>
        <v>125</v>
      </c>
      <c r="AB44" s="108">
        <f t="shared" si="20"/>
        <v>51.25</v>
      </c>
      <c r="AC44" s="113">
        <f t="shared" si="21"/>
        <v>1210</v>
      </c>
      <c r="AD44" s="110">
        <v>30</v>
      </c>
      <c r="AE44" s="110">
        <v>19</v>
      </c>
      <c r="AF44" s="110">
        <v>23</v>
      </c>
      <c r="AG44" s="110">
        <v>23</v>
      </c>
      <c r="AH44" s="111">
        <f t="shared" si="22"/>
        <v>95</v>
      </c>
      <c r="AI44" s="108">
        <f t="shared" si="23"/>
        <v>38.949999999999996</v>
      </c>
      <c r="AJ44" s="113">
        <f t="shared" si="24"/>
        <v>919.6</v>
      </c>
      <c r="AK44" s="111">
        <f t="shared" si="25"/>
        <v>345</v>
      </c>
      <c r="AL44" s="114">
        <f t="shared" si="10"/>
        <v>0.41</v>
      </c>
      <c r="AM44" s="112">
        <f t="shared" si="11"/>
        <v>141.44999999999999</v>
      </c>
      <c r="AN44" s="59">
        <v>1.2819999999999999E-3</v>
      </c>
      <c r="AO44" s="115">
        <f t="shared" si="12"/>
        <v>0.44228999999999996</v>
      </c>
      <c r="AP44" s="115">
        <v>9.68</v>
      </c>
      <c r="AQ44" s="115">
        <f t="shared" si="13"/>
        <v>3339.6</v>
      </c>
      <c r="AR44" s="115">
        <v>0.41</v>
      </c>
      <c r="AS44" s="115">
        <f t="shared" si="14"/>
        <v>141.44999999999999</v>
      </c>
      <c r="AT44" s="115">
        <f t="shared" si="15"/>
        <v>3481.0499999999997</v>
      </c>
      <c r="AU44" s="99" t="s">
        <v>1687</v>
      </c>
      <c r="AV44" s="99" t="s">
        <v>1688</v>
      </c>
      <c r="AW44" s="99">
        <v>42055</v>
      </c>
      <c r="AX44" s="116">
        <v>5</v>
      </c>
      <c r="AY44" s="116">
        <v>87</v>
      </c>
    </row>
    <row r="45" spans="1:51" ht="14.25" customHeight="1" x14ac:dyDescent="0.3">
      <c r="A45" s="107"/>
      <c r="B45" s="108">
        <v>446</v>
      </c>
      <c r="C45" s="108" t="s">
        <v>66</v>
      </c>
      <c r="D45" s="108">
        <v>300</v>
      </c>
      <c r="E45" s="108" t="s">
        <v>449</v>
      </c>
      <c r="F45" s="108" t="s">
        <v>1540</v>
      </c>
      <c r="G45" s="108" t="s">
        <v>87</v>
      </c>
      <c r="H45" s="108" t="s">
        <v>88</v>
      </c>
      <c r="I45" s="108" t="s">
        <v>503</v>
      </c>
      <c r="J45" s="109" t="s">
        <v>389</v>
      </c>
      <c r="K45" s="108" t="s">
        <v>677</v>
      </c>
      <c r="L45" s="110">
        <v>678</v>
      </c>
      <c r="M45" s="110">
        <v>757</v>
      </c>
      <c r="N45" s="110">
        <v>808</v>
      </c>
      <c r="O45" s="110">
        <v>821</v>
      </c>
      <c r="P45" s="110">
        <v>778</v>
      </c>
      <c r="Q45" s="110">
        <v>737</v>
      </c>
      <c r="R45" s="111">
        <f t="shared" si="16"/>
        <v>4579</v>
      </c>
      <c r="S45" s="112">
        <f t="shared" si="17"/>
        <v>1877.3899999999999</v>
      </c>
      <c r="T45" s="113">
        <f t="shared" si="18"/>
        <v>44324.72</v>
      </c>
      <c r="U45" s="110">
        <v>678</v>
      </c>
      <c r="V45" s="110">
        <v>757</v>
      </c>
      <c r="W45" s="110">
        <v>808</v>
      </c>
      <c r="X45" s="110">
        <v>821</v>
      </c>
      <c r="Y45" s="110">
        <v>778</v>
      </c>
      <c r="Z45" s="110">
        <v>737</v>
      </c>
      <c r="AA45" s="108">
        <f t="shared" si="19"/>
        <v>4579</v>
      </c>
      <c r="AB45" s="108">
        <f t="shared" si="20"/>
        <v>1877.3899999999999</v>
      </c>
      <c r="AC45" s="113">
        <f t="shared" si="21"/>
        <v>44324.72</v>
      </c>
      <c r="AD45" s="110">
        <v>678</v>
      </c>
      <c r="AE45" s="110">
        <v>757</v>
      </c>
      <c r="AF45" s="110">
        <v>808</v>
      </c>
      <c r="AG45" s="110">
        <v>821</v>
      </c>
      <c r="AH45" s="111">
        <f t="shared" si="22"/>
        <v>3064</v>
      </c>
      <c r="AI45" s="108">
        <f t="shared" si="23"/>
        <v>1256.24</v>
      </c>
      <c r="AJ45" s="113">
        <f t="shared" si="24"/>
        <v>29659.52</v>
      </c>
      <c r="AK45" s="111">
        <f t="shared" si="25"/>
        <v>12222</v>
      </c>
      <c r="AL45" s="114">
        <f t="shared" si="10"/>
        <v>0.41</v>
      </c>
      <c r="AM45" s="112">
        <f t="shared" si="11"/>
        <v>5011.0199999999995</v>
      </c>
      <c r="AN45" s="59">
        <v>1.2819999999999999E-3</v>
      </c>
      <c r="AO45" s="115">
        <f t="shared" si="12"/>
        <v>15.668603999999998</v>
      </c>
      <c r="AP45" s="115">
        <v>9.68</v>
      </c>
      <c r="AQ45" s="115">
        <f t="shared" si="13"/>
        <v>118308.95999999999</v>
      </c>
      <c r="AR45" s="115">
        <v>0.41</v>
      </c>
      <c r="AS45" s="115">
        <f t="shared" si="14"/>
        <v>5011.0199999999995</v>
      </c>
      <c r="AT45" s="115">
        <f t="shared" si="15"/>
        <v>123319.98</v>
      </c>
      <c r="AU45" s="99" t="s">
        <v>1687</v>
      </c>
      <c r="AV45" s="99" t="s">
        <v>1688</v>
      </c>
      <c r="AW45" s="99">
        <v>42055</v>
      </c>
      <c r="AX45" s="116">
        <v>86</v>
      </c>
      <c r="AY45" s="116">
        <v>3313</v>
      </c>
    </row>
    <row r="46" spans="1:51" ht="14.25" customHeight="1" x14ac:dyDescent="0.3">
      <c r="A46" s="107"/>
      <c r="B46" s="108">
        <v>446</v>
      </c>
      <c r="C46" s="108" t="s">
        <v>66</v>
      </c>
      <c r="D46" s="108">
        <v>309</v>
      </c>
      <c r="E46" s="108" t="s">
        <v>455</v>
      </c>
      <c r="F46" s="108" t="s">
        <v>1541</v>
      </c>
      <c r="G46" s="108" t="s">
        <v>89</v>
      </c>
      <c r="H46" s="108" t="s">
        <v>90</v>
      </c>
      <c r="I46" s="108" t="s">
        <v>503</v>
      </c>
      <c r="J46" s="109" t="s">
        <v>389</v>
      </c>
      <c r="K46" s="108" t="s">
        <v>677</v>
      </c>
      <c r="L46" s="110">
        <v>1032</v>
      </c>
      <c r="M46" s="110">
        <v>1139</v>
      </c>
      <c r="N46" s="110">
        <v>1307</v>
      </c>
      <c r="O46" s="110">
        <v>1265</v>
      </c>
      <c r="P46" s="110">
        <v>1121</v>
      </c>
      <c r="Q46" s="110">
        <v>1008</v>
      </c>
      <c r="R46" s="111">
        <f t="shared" si="16"/>
        <v>6872</v>
      </c>
      <c r="S46" s="112">
        <f t="shared" si="17"/>
        <v>2817.52</v>
      </c>
      <c r="T46" s="113">
        <f t="shared" si="18"/>
        <v>66520.959999999992</v>
      </c>
      <c r="U46" s="110">
        <v>1032</v>
      </c>
      <c r="V46" s="110">
        <v>1139</v>
      </c>
      <c r="W46" s="110">
        <v>1307</v>
      </c>
      <c r="X46" s="110">
        <v>1265</v>
      </c>
      <c r="Y46" s="110">
        <v>1121</v>
      </c>
      <c r="Z46" s="110">
        <v>1008</v>
      </c>
      <c r="AA46" s="108">
        <f t="shared" si="19"/>
        <v>6872</v>
      </c>
      <c r="AB46" s="108">
        <f t="shared" si="20"/>
        <v>2817.52</v>
      </c>
      <c r="AC46" s="113">
        <f t="shared" si="21"/>
        <v>66520.959999999992</v>
      </c>
      <c r="AD46" s="110">
        <v>1032</v>
      </c>
      <c r="AE46" s="110">
        <v>1139</v>
      </c>
      <c r="AF46" s="110">
        <v>1307</v>
      </c>
      <c r="AG46" s="110">
        <v>1265</v>
      </c>
      <c r="AH46" s="111">
        <f t="shared" si="22"/>
        <v>4743</v>
      </c>
      <c r="AI46" s="108">
        <f t="shared" si="23"/>
        <v>1944.6299999999999</v>
      </c>
      <c r="AJ46" s="113">
        <f t="shared" si="24"/>
        <v>45912.24</v>
      </c>
      <c r="AK46" s="111">
        <f t="shared" si="25"/>
        <v>18487</v>
      </c>
      <c r="AL46" s="114">
        <f t="shared" si="10"/>
        <v>0.41000000000000003</v>
      </c>
      <c r="AM46" s="112">
        <f t="shared" si="11"/>
        <v>7579.67</v>
      </c>
      <c r="AN46" s="59">
        <v>1.2819999999999999E-3</v>
      </c>
      <c r="AO46" s="115">
        <f t="shared" si="12"/>
        <v>23.700333999999998</v>
      </c>
      <c r="AP46" s="115">
        <v>9.68</v>
      </c>
      <c r="AQ46" s="115">
        <f t="shared" si="13"/>
        <v>178954.16</v>
      </c>
      <c r="AR46" s="115">
        <v>0.41</v>
      </c>
      <c r="AS46" s="115">
        <f t="shared" si="14"/>
        <v>7579.6699999999992</v>
      </c>
      <c r="AT46" s="115">
        <f t="shared" si="15"/>
        <v>186533.83000000002</v>
      </c>
      <c r="AU46" s="99" t="s">
        <v>1687</v>
      </c>
      <c r="AV46" s="99" t="s">
        <v>1688</v>
      </c>
      <c r="AW46" s="99">
        <v>42055</v>
      </c>
      <c r="AX46" s="116">
        <v>116</v>
      </c>
      <c r="AY46" s="116">
        <v>4966</v>
      </c>
    </row>
    <row r="47" spans="1:51" ht="14.25" customHeight="1" x14ac:dyDescent="0.3">
      <c r="A47" s="107"/>
      <c r="B47" s="108">
        <v>446</v>
      </c>
      <c r="C47" s="108" t="s">
        <v>66</v>
      </c>
      <c r="D47" s="108">
        <v>300</v>
      </c>
      <c r="E47" s="108" t="s">
        <v>449</v>
      </c>
      <c r="F47" s="108" t="s">
        <v>1542</v>
      </c>
      <c r="G47" s="108" t="s">
        <v>92</v>
      </c>
      <c r="H47" s="108" t="s">
        <v>92</v>
      </c>
      <c r="I47" s="108" t="s">
        <v>503</v>
      </c>
      <c r="J47" s="109" t="s">
        <v>389</v>
      </c>
      <c r="K47" s="108" t="s">
        <v>741</v>
      </c>
      <c r="L47" s="110">
        <v>89</v>
      </c>
      <c r="M47" s="110">
        <v>157</v>
      </c>
      <c r="N47" s="110">
        <v>143</v>
      </c>
      <c r="O47" s="110">
        <v>149</v>
      </c>
      <c r="P47" s="110">
        <v>117</v>
      </c>
      <c r="Q47" s="110">
        <v>115</v>
      </c>
      <c r="R47" s="111">
        <f t="shared" si="16"/>
        <v>770</v>
      </c>
      <c r="S47" s="112">
        <f t="shared" si="17"/>
        <v>315.7</v>
      </c>
      <c r="T47" s="113">
        <f t="shared" si="18"/>
        <v>7453.5999999999995</v>
      </c>
      <c r="U47" s="110">
        <v>89</v>
      </c>
      <c r="V47" s="110">
        <v>157</v>
      </c>
      <c r="W47" s="110">
        <v>143</v>
      </c>
      <c r="X47" s="110">
        <v>149</v>
      </c>
      <c r="Y47" s="110">
        <v>117</v>
      </c>
      <c r="Z47" s="110">
        <v>115</v>
      </c>
      <c r="AA47" s="108">
        <f t="shared" si="19"/>
        <v>770</v>
      </c>
      <c r="AB47" s="108">
        <f t="shared" si="20"/>
        <v>315.7</v>
      </c>
      <c r="AC47" s="113">
        <f t="shared" si="21"/>
        <v>7453.5999999999995</v>
      </c>
      <c r="AD47" s="110">
        <v>89</v>
      </c>
      <c r="AE47" s="110">
        <v>157</v>
      </c>
      <c r="AF47" s="110">
        <v>143</v>
      </c>
      <c r="AG47" s="110">
        <v>149</v>
      </c>
      <c r="AH47" s="111">
        <f t="shared" si="22"/>
        <v>538</v>
      </c>
      <c r="AI47" s="108">
        <f t="shared" si="23"/>
        <v>220.57999999999998</v>
      </c>
      <c r="AJ47" s="113">
        <f t="shared" si="24"/>
        <v>5207.84</v>
      </c>
      <c r="AK47" s="111">
        <f t="shared" si="25"/>
        <v>2078</v>
      </c>
      <c r="AL47" s="114">
        <f t="shared" si="10"/>
        <v>0.41000000000000003</v>
      </c>
      <c r="AM47" s="112">
        <f t="shared" si="11"/>
        <v>851.98</v>
      </c>
      <c r="AN47" s="59">
        <v>1.2819999999999999E-3</v>
      </c>
      <c r="AO47" s="115">
        <f t="shared" si="12"/>
        <v>2.663996</v>
      </c>
      <c r="AP47" s="115">
        <v>9.68</v>
      </c>
      <c r="AQ47" s="115">
        <f t="shared" si="13"/>
        <v>20115.04</v>
      </c>
      <c r="AR47" s="115">
        <v>0.41</v>
      </c>
      <c r="AS47" s="115">
        <f t="shared" si="14"/>
        <v>851.9799999999999</v>
      </c>
      <c r="AT47" s="115">
        <f t="shared" si="15"/>
        <v>20967.02</v>
      </c>
      <c r="AU47" s="99" t="s">
        <v>1687</v>
      </c>
      <c r="AV47" s="99" t="s">
        <v>1688</v>
      </c>
      <c r="AW47" s="99">
        <v>42055</v>
      </c>
      <c r="AX47" s="116">
        <v>12</v>
      </c>
      <c r="AY47" s="116">
        <v>526</v>
      </c>
    </row>
    <row r="48" spans="1:51" ht="14.25" customHeight="1" x14ac:dyDescent="0.3">
      <c r="A48" s="107"/>
      <c r="B48" s="108">
        <v>446</v>
      </c>
      <c r="C48" s="108" t="s">
        <v>66</v>
      </c>
      <c r="D48" s="108">
        <v>300</v>
      </c>
      <c r="E48" s="108" t="s">
        <v>449</v>
      </c>
      <c r="F48" s="108" t="s">
        <v>1542</v>
      </c>
      <c r="G48" s="108" t="s">
        <v>92</v>
      </c>
      <c r="H48" s="108" t="s">
        <v>92</v>
      </c>
      <c r="I48" s="108" t="s">
        <v>503</v>
      </c>
      <c r="J48" s="109" t="s">
        <v>389</v>
      </c>
      <c r="K48" s="108" t="s">
        <v>680</v>
      </c>
      <c r="L48" s="111">
        <v>276.48</v>
      </c>
      <c r="M48" s="111">
        <v>316.47000000000003</v>
      </c>
      <c r="N48" s="111">
        <v>328.81</v>
      </c>
      <c r="O48" s="111">
        <v>285.2</v>
      </c>
      <c r="P48" s="111">
        <v>274.77</v>
      </c>
      <c r="Q48" s="111">
        <v>267.96000000000004</v>
      </c>
      <c r="R48" s="111">
        <f t="shared" si="16"/>
        <v>1749.69</v>
      </c>
      <c r="S48" s="112">
        <f t="shared" si="17"/>
        <v>717.37289999999996</v>
      </c>
      <c r="T48" s="113">
        <f t="shared" si="18"/>
        <v>16936.999199999998</v>
      </c>
      <c r="U48" s="111">
        <v>276.48</v>
      </c>
      <c r="V48" s="111">
        <v>316.47000000000003</v>
      </c>
      <c r="W48" s="111">
        <v>328.81</v>
      </c>
      <c r="X48" s="111">
        <v>285.2</v>
      </c>
      <c r="Y48" s="111">
        <v>274.77</v>
      </c>
      <c r="Z48" s="111">
        <v>267.96000000000004</v>
      </c>
      <c r="AA48" s="108">
        <f t="shared" si="19"/>
        <v>1749.69</v>
      </c>
      <c r="AB48" s="108">
        <f t="shared" si="20"/>
        <v>717.37289999999996</v>
      </c>
      <c r="AC48" s="113">
        <f t="shared" si="21"/>
        <v>16936.999199999998</v>
      </c>
      <c r="AD48" s="111">
        <v>276.48</v>
      </c>
      <c r="AE48" s="111">
        <v>316.47000000000003</v>
      </c>
      <c r="AF48" s="111">
        <v>328.81</v>
      </c>
      <c r="AG48" s="111">
        <v>285.2</v>
      </c>
      <c r="AH48" s="111">
        <f t="shared" si="22"/>
        <v>1206.96</v>
      </c>
      <c r="AI48" s="108">
        <f t="shared" si="23"/>
        <v>494.85359999999997</v>
      </c>
      <c r="AJ48" s="113">
        <f t="shared" si="24"/>
        <v>11683.372799999999</v>
      </c>
      <c r="AK48" s="111">
        <f t="shared" si="25"/>
        <v>4706.34</v>
      </c>
      <c r="AL48" s="114">
        <f t="shared" si="10"/>
        <v>0.41</v>
      </c>
      <c r="AM48" s="112">
        <f t="shared" si="11"/>
        <v>1929.5993999999998</v>
      </c>
      <c r="AN48" s="59">
        <v>1.2819999999999999E-3</v>
      </c>
      <c r="AO48" s="115">
        <f t="shared" si="12"/>
        <v>6.0335278800000003</v>
      </c>
      <c r="AP48" s="115">
        <v>9.68</v>
      </c>
      <c r="AQ48" s="115">
        <f t="shared" si="13"/>
        <v>45557.371200000001</v>
      </c>
      <c r="AR48" s="115">
        <v>0.41</v>
      </c>
      <c r="AS48" s="115">
        <f t="shared" si="14"/>
        <v>1929.5993999999998</v>
      </c>
      <c r="AT48" s="115">
        <f t="shared" si="15"/>
        <v>47486.970600000001</v>
      </c>
      <c r="AU48" s="99" t="s">
        <v>1687</v>
      </c>
      <c r="AV48" s="99" t="s">
        <v>1688</v>
      </c>
      <c r="AW48" s="99">
        <v>42055</v>
      </c>
      <c r="AX48" s="116">
        <v>21</v>
      </c>
      <c r="AY48" s="116">
        <v>1344</v>
      </c>
    </row>
    <row r="49" spans="1:51" ht="14.25" customHeight="1" x14ac:dyDescent="0.3">
      <c r="A49" s="107"/>
      <c r="B49" s="108">
        <v>446</v>
      </c>
      <c r="C49" s="108" t="s">
        <v>66</v>
      </c>
      <c r="D49" s="108">
        <v>303</v>
      </c>
      <c r="E49" s="108" t="s">
        <v>448</v>
      </c>
      <c r="F49" s="108" t="s">
        <v>1543</v>
      </c>
      <c r="G49" s="108" t="s">
        <v>93</v>
      </c>
      <c r="H49" s="108" t="s">
        <v>94</v>
      </c>
      <c r="I49" s="108" t="s">
        <v>503</v>
      </c>
      <c r="J49" s="109" t="s">
        <v>389</v>
      </c>
      <c r="K49" s="108" t="s">
        <v>677</v>
      </c>
      <c r="L49" s="110">
        <v>1382</v>
      </c>
      <c r="M49" s="110">
        <v>1605</v>
      </c>
      <c r="N49" s="110">
        <v>1638</v>
      </c>
      <c r="O49" s="110">
        <v>1520</v>
      </c>
      <c r="P49" s="110">
        <v>1449</v>
      </c>
      <c r="Q49" s="110">
        <v>1463</v>
      </c>
      <c r="R49" s="111">
        <f t="shared" si="16"/>
        <v>9057</v>
      </c>
      <c r="S49" s="112">
        <f t="shared" si="17"/>
        <v>3713.37</v>
      </c>
      <c r="T49" s="113">
        <f t="shared" si="18"/>
        <v>87671.76</v>
      </c>
      <c r="U49" s="110">
        <v>1382</v>
      </c>
      <c r="V49" s="110">
        <v>1605</v>
      </c>
      <c r="W49" s="110">
        <v>1638</v>
      </c>
      <c r="X49" s="110">
        <v>1520</v>
      </c>
      <c r="Y49" s="110">
        <v>1449</v>
      </c>
      <c r="Z49" s="110">
        <v>1463</v>
      </c>
      <c r="AA49" s="108">
        <f t="shared" si="19"/>
        <v>9057</v>
      </c>
      <c r="AB49" s="108">
        <f t="shared" si="20"/>
        <v>3713.37</v>
      </c>
      <c r="AC49" s="113">
        <f t="shared" si="21"/>
        <v>87671.76</v>
      </c>
      <c r="AD49" s="110">
        <v>1382</v>
      </c>
      <c r="AE49" s="110">
        <v>1605</v>
      </c>
      <c r="AF49" s="110">
        <v>1638</v>
      </c>
      <c r="AG49" s="110">
        <v>1520</v>
      </c>
      <c r="AH49" s="111">
        <f t="shared" si="22"/>
        <v>6145</v>
      </c>
      <c r="AI49" s="108">
        <f t="shared" si="23"/>
        <v>2519.4499999999998</v>
      </c>
      <c r="AJ49" s="113">
        <f t="shared" si="24"/>
        <v>59483.6</v>
      </c>
      <c r="AK49" s="111">
        <f t="shared" si="25"/>
        <v>24259</v>
      </c>
      <c r="AL49" s="114">
        <f t="shared" si="10"/>
        <v>0.40999999999999992</v>
      </c>
      <c r="AM49" s="112">
        <f t="shared" si="11"/>
        <v>9946.1899999999987</v>
      </c>
      <c r="AN49" s="59">
        <v>1.2819999999999999E-3</v>
      </c>
      <c r="AO49" s="115">
        <f t="shared" si="12"/>
        <v>31.100037999999998</v>
      </c>
      <c r="AP49" s="115">
        <v>9.68</v>
      </c>
      <c r="AQ49" s="115">
        <f t="shared" si="13"/>
        <v>234827.12</v>
      </c>
      <c r="AR49" s="115">
        <v>0.41</v>
      </c>
      <c r="AS49" s="115">
        <f t="shared" si="14"/>
        <v>9946.1899999999987</v>
      </c>
      <c r="AT49" s="115">
        <f t="shared" si="15"/>
        <v>244773.31</v>
      </c>
      <c r="AU49" s="99" t="s">
        <v>1687</v>
      </c>
      <c r="AV49" s="99" t="s">
        <v>1688</v>
      </c>
      <c r="AW49" s="99">
        <v>42055</v>
      </c>
      <c r="AX49" s="116">
        <v>107</v>
      </c>
      <c r="AY49" s="116">
        <v>6538</v>
      </c>
    </row>
    <row r="50" spans="1:51" ht="14.25" customHeight="1" x14ac:dyDescent="0.3">
      <c r="A50" s="107"/>
      <c r="B50" s="108">
        <v>446</v>
      </c>
      <c r="C50" s="108" t="s">
        <v>66</v>
      </c>
      <c r="D50" s="108">
        <v>300</v>
      </c>
      <c r="E50" s="108" t="s">
        <v>449</v>
      </c>
      <c r="F50" s="108" t="s">
        <v>1544</v>
      </c>
      <c r="G50" s="108" t="s">
        <v>95</v>
      </c>
      <c r="H50" s="108" t="s">
        <v>96</v>
      </c>
      <c r="I50" s="108" t="s">
        <v>503</v>
      </c>
      <c r="J50" s="109" t="s">
        <v>389</v>
      </c>
      <c r="K50" s="108" t="s">
        <v>677</v>
      </c>
      <c r="L50" s="110">
        <v>340</v>
      </c>
      <c r="M50" s="110">
        <v>441</v>
      </c>
      <c r="N50" s="110">
        <v>444</v>
      </c>
      <c r="O50" s="110">
        <v>413</v>
      </c>
      <c r="P50" s="110">
        <v>393</v>
      </c>
      <c r="Q50" s="110">
        <v>366</v>
      </c>
      <c r="R50" s="111">
        <f t="shared" si="16"/>
        <v>2397</v>
      </c>
      <c r="S50" s="112">
        <f t="shared" si="17"/>
        <v>982.77</v>
      </c>
      <c r="T50" s="113">
        <f t="shared" si="18"/>
        <v>23202.959999999999</v>
      </c>
      <c r="U50" s="110">
        <v>340</v>
      </c>
      <c r="V50" s="110">
        <v>441</v>
      </c>
      <c r="W50" s="110">
        <v>444</v>
      </c>
      <c r="X50" s="110">
        <v>413</v>
      </c>
      <c r="Y50" s="110">
        <v>393</v>
      </c>
      <c r="Z50" s="110">
        <v>366</v>
      </c>
      <c r="AA50" s="108">
        <f t="shared" si="19"/>
        <v>2397</v>
      </c>
      <c r="AB50" s="108">
        <f t="shared" si="20"/>
        <v>982.77</v>
      </c>
      <c r="AC50" s="113">
        <f t="shared" si="21"/>
        <v>23202.959999999999</v>
      </c>
      <c r="AD50" s="110">
        <v>340</v>
      </c>
      <c r="AE50" s="110">
        <v>441</v>
      </c>
      <c r="AF50" s="110">
        <v>444</v>
      </c>
      <c r="AG50" s="110">
        <v>413</v>
      </c>
      <c r="AH50" s="111">
        <f t="shared" si="22"/>
        <v>1638</v>
      </c>
      <c r="AI50" s="108">
        <f t="shared" si="23"/>
        <v>671.57999999999993</v>
      </c>
      <c r="AJ50" s="113">
        <f t="shared" si="24"/>
        <v>15855.84</v>
      </c>
      <c r="AK50" s="111">
        <f t="shared" si="25"/>
        <v>6432</v>
      </c>
      <c r="AL50" s="114">
        <f t="shared" si="10"/>
        <v>0.41</v>
      </c>
      <c r="AM50" s="112">
        <f t="shared" si="11"/>
        <v>2637.12</v>
      </c>
      <c r="AN50" s="59">
        <v>1.2819999999999999E-3</v>
      </c>
      <c r="AO50" s="115">
        <f t="shared" si="12"/>
        <v>8.2458239999999989</v>
      </c>
      <c r="AP50" s="115">
        <v>9.68</v>
      </c>
      <c r="AQ50" s="115">
        <f t="shared" si="13"/>
        <v>62261.759999999995</v>
      </c>
      <c r="AR50" s="115">
        <v>0.41</v>
      </c>
      <c r="AS50" s="115">
        <f t="shared" si="14"/>
        <v>2637.12</v>
      </c>
      <c r="AT50" s="115">
        <f t="shared" si="15"/>
        <v>64898.879999999997</v>
      </c>
      <c r="AU50" s="99" t="s">
        <v>1687</v>
      </c>
      <c r="AV50" s="99" t="s">
        <v>1688</v>
      </c>
      <c r="AW50" s="99">
        <v>42055</v>
      </c>
      <c r="AX50" s="116">
        <v>40</v>
      </c>
      <c r="AY50" s="116">
        <v>1731</v>
      </c>
    </row>
    <row r="51" spans="1:51" ht="14.25" customHeight="1" x14ac:dyDescent="0.3">
      <c r="A51" s="107"/>
      <c r="B51" s="108">
        <v>447</v>
      </c>
      <c r="C51" s="108" t="s">
        <v>97</v>
      </c>
      <c r="D51" s="117" t="s">
        <v>456</v>
      </c>
      <c r="E51" s="108" t="s">
        <v>457</v>
      </c>
      <c r="F51" s="108" t="s">
        <v>1545</v>
      </c>
      <c r="G51" s="108" t="s">
        <v>98</v>
      </c>
      <c r="H51" s="108" t="s">
        <v>99</v>
      </c>
      <c r="I51" s="108" t="s">
        <v>504</v>
      </c>
      <c r="J51" s="109" t="s">
        <v>389</v>
      </c>
      <c r="K51" s="108" t="s">
        <v>680</v>
      </c>
      <c r="L51" s="111">
        <v>570.88</v>
      </c>
      <c r="M51" s="111">
        <v>683.63</v>
      </c>
      <c r="N51" s="111">
        <v>886.87</v>
      </c>
      <c r="O51" s="111">
        <v>881.64</v>
      </c>
      <c r="P51" s="111">
        <v>913.31999999999994</v>
      </c>
      <c r="Q51" s="111">
        <v>958.31999999999994</v>
      </c>
      <c r="R51" s="111">
        <f t="shared" si="16"/>
        <v>4894.66</v>
      </c>
      <c r="S51" s="112">
        <f t="shared" si="17"/>
        <v>2006.8105999999998</v>
      </c>
      <c r="T51" s="113">
        <f t="shared" si="18"/>
        <v>47380.308799999999</v>
      </c>
      <c r="U51" s="111">
        <v>570.88</v>
      </c>
      <c r="V51" s="111">
        <v>683.63</v>
      </c>
      <c r="W51" s="111">
        <v>886.87</v>
      </c>
      <c r="X51" s="111">
        <v>881.64</v>
      </c>
      <c r="Y51" s="111">
        <v>913.31999999999994</v>
      </c>
      <c r="Z51" s="111">
        <v>958.31999999999994</v>
      </c>
      <c r="AA51" s="108">
        <f t="shared" si="19"/>
        <v>4894.66</v>
      </c>
      <c r="AB51" s="108">
        <f t="shared" si="20"/>
        <v>2006.8105999999998</v>
      </c>
      <c r="AC51" s="113">
        <f t="shared" si="21"/>
        <v>47380.308799999999</v>
      </c>
      <c r="AD51" s="111">
        <v>570.88</v>
      </c>
      <c r="AE51" s="111">
        <v>683.63</v>
      </c>
      <c r="AF51" s="111">
        <v>886.87</v>
      </c>
      <c r="AG51" s="111">
        <v>881.64</v>
      </c>
      <c r="AH51" s="111">
        <f t="shared" si="22"/>
        <v>3023.02</v>
      </c>
      <c r="AI51" s="108">
        <f t="shared" si="23"/>
        <v>1239.4381999999998</v>
      </c>
      <c r="AJ51" s="113">
        <f t="shared" si="24"/>
        <v>29262.833599999998</v>
      </c>
      <c r="AK51" s="111">
        <f t="shared" si="25"/>
        <v>12812.34</v>
      </c>
      <c r="AL51" s="114">
        <f t="shared" si="10"/>
        <v>0.40999999999999992</v>
      </c>
      <c r="AM51" s="112">
        <f t="shared" si="11"/>
        <v>5253.0593999999992</v>
      </c>
      <c r="AN51" s="59">
        <v>1.2819999999999999E-3</v>
      </c>
      <c r="AO51" s="115">
        <f t="shared" si="12"/>
        <v>16.42541988</v>
      </c>
      <c r="AP51" s="115">
        <v>9.68</v>
      </c>
      <c r="AQ51" s="115">
        <f t="shared" si="13"/>
        <v>124023.4512</v>
      </c>
      <c r="AR51" s="115">
        <v>0.41</v>
      </c>
      <c r="AS51" s="115">
        <f t="shared" si="14"/>
        <v>5253.0594000000001</v>
      </c>
      <c r="AT51" s="115">
        <f t="shared" si="15"/>
        <v>129276.51059999999</v>
      </c>
      <c r="AU51" s="99" t="s">
        <v>1687</v>
      </c>
      <c r="AV51" s="99" t="s">
        <v>1688</v>
      </c>
      <c r="AW51" s="99">
        <v>42055</v>
      </c>
      <c r="AX51" s="116">
        <v>62</v>
      </c>
      <c r="AY51" s="116">
        <v>3767</v>
      </c>
    </row>
    <row r="52" spans="1:51" ht="14.25" customHeight="1" x14ac:dyDescent="0.25">
      <c r="A52" s="107"/>
      <c r="B52" s="108">
        <v>447</v>
      </c>
      <c r="C52" s="108" t="s">
        <v>97</v>
      </c>
      <c r="D52" s="118">
        <v>307</v>
      </c>
      <c r="E52" s="119" t="s">
        <v>458</v>
      </c>
      <c r="F52" s="108" t="s">
        <v>100</v>
      </c>
      <c r="G52" s="108" t="s">
        <v>101</v>
      </c>
      <c r="H52" s="108" t="s">
        <v>1662</v>
      </c>
      <c r="I52" s="108" t="s">
        <v>504</v>
      </c>
      <c r="J52" s="108" t="s">
        <v>356</v>
      </c>
      <c r="K52" s="108" t="s">
        <v>680</v>
      </c>
      <c r="L52" s="111">
        <v>1280</v>
      </c>
      <c r="M52" s="111">
        <v>1507</v>
      </c>
      <c r="N52" s="111">
        <v>1441</v>
      </c>
      <c r="O52" s="111">
        <v>1400</v>
      </c>
      <c r="P52" s="111">
        <v>1500</v>
      </c>
      <c r="Q52" s="111">
        <v>1500</v>
      </c>
      <c r="R52" s="111">
        <f t="shared" si="16"/>
        <v>8628</v>
      </c>
      <c r="S52" s="112">
        <f t="shared" si="17"/>
        <v>3537.4799999999996</v>
      </c>
      <c r="T52" s="113"/>
      <c r="U52" s="111">
        <v>1280</v>
      </c>
      <c r="V52" s="111">
        <v>1507</v>
      </c>
      <c r="W52" s="111">
        <v>1441</v>
      </c>
      <c r="X52" s="111">
        <v>1400</v>
      </c>
      <c r="Y52" s="111">
        <v>1500</v>
      </c>
      <c r="Z52" s="111">
        <v>1500</v>
      </c>
      <c r="AA52" s="108">
        <f t="shared" si="19"/>
        <v>8628</v>
      </c>
      <c r="AB52" s="108">
        <f t="shared" si="20"/>
        <v>3537.4799999999996</v>
      </c>
      <c r="AC52" s="113">
        <f t="shared" si="21"/>
        <v>83519.039999999994</v>
      </c>
      <c r="AD52" s="111">
        <v>1280</v>
      </c>
      <c r="AE52" s="111">
        <v>1507</v>
      </c>
      <c r="AF52" s="111">
        <v>1441</v>
      </c>
      <c r="AG52" s="111">
        <v>1400</v>
      </c>
      <c r="AH52" s="111">
        <f t="shared" si="22"/>
        <v>5628</v>
      </c>
      <c r="AI52" s="108">
        <f t="shared" si="23"/>
        <v>2307.48</v>
      </c>
      <c r="AJ52" s="113">
        <f t="shared" si="24"/>
        <v>54479.040000000001</v>
      </c>
      <c r="AK52" s="111">
        <f t="shared" si="25"/>
        <v>22884</v>
      </c>
      <c r="AL52" s="114">
        <f t="shared" si="10"/>
        <v>0.40999999999999992</v>
      </c>
      <c r="AM52" s="112">
        <f t="shared" si="11"/>
        <v>9382.4399999999987</v>
      </c>
      <c r="AN52" s="59">
        <v>1.2819999999999999E-3</v>
      </c>
      <c r="AO52" s="115">
        <f t="shared" si="12"/>
        <v>29.337287999999997</v>
      </c>
      <c r="AP52" s="115">
        <v>9.68</v>
      </c>
      <c r="AQ52" s="115">
        <f t="shared" si="13"/>
        <v>221517.12</v>
      </c>
      <c r="AR52" s="115">
        <v>0.41</v>
      </c>
      <c r="AS52" s="115">
        <f t="shared" si="14"/>
        <v>9382.4399999999987</v>
      </c>
      <c r="AT52" s="115">
        <f t="shared" si="15"/>
        <v>230899.56</v>
      </c>
      <c r="AU52" s="99" t="s">
        <v>1687</v>
      </c>
      <c r="AV52" s="99" t="s">
        <v>1688</v>
      </c>
      <c r="AW52" s="99">
        <v>42055</v>
      </c>
      <c r="AX52" s="111">
        <v>150</v>
      </c>
      <c r="AY52" s="116">
        <v>7756</v>
      </c>
    </row>
    <row r="53" spans="1:51" ht="14.25" customHeight="1" x14ac:dyDescent="0.25">
      <c r="A53" s="107"/>
      <c r="B53" s="108">
        <v>447</v>
      </c>
      <c r="C53" s="108" t="s">
        <v>97</v>
      </c>
      <c r="D53" s="117" t="s">
        <v>459</v>
      </c>
      <c r="E53" s="108" t="s">
        <v>460</v>
      </c>
      <c r="F53" s="108" t="s">
        <v>1547</v>
      </c>
      <c r="G53" s="108" t="s">
        <v>102</v>
      </c>
      <c r="H53" s="108" t="s">
        <v>103</v>
      </c>
      <c r="I53" s="108" t="s">
        <v>504</v>
      </c>
      <c r="J53" s="109" t="s">
        <v>389</v>
      </c>
      <c r="K53" s="108" t="s">
        <v>680</v>
      </c>
      <c r="L53" s="111">
        <v>780.8</v>
      </c>
      <c r="M53" s="111">
        <v>885.02</v>
      </c>
      <c r="N53" s="111">
        <v>1121.3600000000001</v>
      </c>
      <c r="O53" s="111">
        <v>1046.56</v>
      </c>
      <c r="P53" s="111">
        <v>1024.26</v>
      </c>
      <c r="Q53" s="111">
        <v>995.28</v>
      </c>
      <c r="R53" s="111">
        <f t="shared" si="16"/>
        <v>5853.28</v>
      </c>
      <c r="S53" s="112">
        <f t="shared" si="17"/>
        <v>2399.8447999999999</v>
      </c>
      <c r="T53" s="113">
        <f t="shared" si="18"/>
        <v>56659.750399999997</v>
      </c>
      <c r="U53" s="111">
        <v>780.8</v>
      </c>
      <c r="V53" s="111">
        <v>885.02</v>
      </c>
      <c r="W53" s="111">
        <v>1121.3600000000001</v>
      </c>
      <c r="X53" s="111">
        <v>1046.56</v>
      </c>
      <c r="Y53" s="111">
        <v>1024.26</v>
      </c>
      <c r="Z53" s="111">
        <v>995.28</v>
      </c>
      <c r="AA53" s="108">
        <f t="shared" si="19"/>
        <v>5853.28</v>
      </c>
      <c r="AB53" s="108">
        <f t="shared" si="20"/>
        <v>2399.8447999999999</v>
      </c>
      <c r="AC53" s="113">
        <f t="shared" si="21"/>
        <v>56659.750399999997</v>
      </c>
      <c r="AD53" s="111">
        <v>780.8</v>
      </c>
      <c r="AE53" s="111">
        <v>885.02</v>
      </c>
      <c r="AF53" s="111">
        <v>1121.3600000000001</v>
      </c>
      <c r="AG53" s="111">
        <v>1046.56</v>
      </c>
      <c r="AH53" s="111">
        <f t="shared" si="22"/>
        <v>3833.7400000000002</v>
      </c>
      <c r="AI53" s="108">
        <f t="shared" si="23"/>
        <v>1571.8334</v>
      </c>
      <c r="AJ53" s="113">
        <f t="shared" si="24"/>
        <v>37110.603199999998</v>
      </c>
      <c r="AK53" s="111">
        <f t="shared" si="25"/>
        <v>15540.3</v>
      </c>
      <c r="AL53" s="114">
        <f t="shared" si="10"/>
        <v>0.41</v>
      </c>
      <c r="AM53" s="112">
        <f t="shared" si="11"/>
        <v>6371.5229999999992</v>
      </c>
      <c r="AN53" s="59">
        <v>1.2819999999999999E-3</v>
      </c>
      <c r="AO53" s="115">
        <f t="shared" si="12"/>
        <v>19.922664599999997</v>
      </c>
      <c r="AP53" s="115">
        <v>9.68</v>
      </c>
      <c r="AQ53" s="115">
        <f t="shared" si="13"/>
        <v>150430.10399999999</v>
      </c>
      <c r="AR53" s="115">
        <v>0.41</v>
      </c>
      <c r="AS53" s="115">
        <f t="shared" si="14"/>
        <v>6371.5229999999992</v>
      </c>
      <c r="AT53" s="115">
        <f t="shared" si="15"/>
        <v>156801.62699999998</v>
      </c>
      <c r="AU53" s="99" t="s">
        <v>1687</v>
      </c>
      <c r="AV53" s="99" t="s">
        <v>1688</v>
      </c>
      <c r="AW53" s="99">
        <v>42055</v>
      </c>
      <c r="AX53" s="116">
        <v>119</v>
      </c>
      <c r="AY53" s="116">
        <v>4504</v>
      </c>
    </row>
    <row r="54" spans="1:51" ht="14.25" customHeight="1" x14ac:dyDescent="0.25">
      <c r="A54" s="107"/>
      <c r="B54" s="108">
        <v>447</v>
      </c>
      <c r="C54" s="108" t="s">
        <v>97</v>
      </c>
      <c r="D54" s="108">
        <v>300</v>
      </c>
      <c r="E54" s="108" t="s">
        <v>461</v>
      </c>
      <c r="F54" s="108" t="s">
        <v>1548</v>
      </c>
      <c r="G54" s="108" t="s">
        <v>97</v>
      </c>
      <c r="H54" s="108" t="s">
        <v>104</v>
      </c>
      <c r="I54" s="108" t="s">
        <v>504</v>
      </c>
      <c r="J54" s="109" t="s">
        <v>389</v>
      </c>
      <c r="K54" s="108" t="s">
        <v>680</v>
      </c>
      <c r="L54" s="111">
        <v>1752.3200000000002</v>
      </c>
      <c r="M54" s="111">
        <v>2204.33</v>
      </c>
      <c r="N54" s="111">
        <v>2156.2600000000002</v>
      </c>
      <c r="O54" s="111">
        <v>2162.56</v>
      </c>
      <c r="P54" s="111">
        <v>2417.46</v>
      </c>
      <c r="Q54" s="111">
        <v>2475</v>
      </c>
      <c r="R54" s="111">
        <f t="shared" si="16"/>
        <v>13167.93</v>
      </c>
      <c r="S54" s="112">
        <f t="shared" si="17"/>
        <v>5398.8512999999994</v>
      </c>
      <c r="T54" s="113">
        <f t="shared" si="18"/>
        <v>127465.5624</v>
      </c>
      <c r="U54" s="111">
        <v>1752.3200000000002</v>
      </c>
      <c r="V54" s="111">
        <v>2204.33</v>
      </c>
      <c r="W54" s="111">
        <v>2156.2600000000002</v>
      </c>
      <c r="X54" s="111">
        <v>2162.56</v>
      </c>
      <c r="Y54" s="111">
        <v>2417.46</v>
      </c>
      <c r="Z54" s="111">
        <v>2475</v>
      </c>
      <c r="AA54" s="108">
        <f t="shared" si="19"/>
        <v>13167.93</v>
      </c>
      <c r="AB54" s="108">
        <f t="shared" si="20"/>
        <v>5398.8512999999994</v>
      </c>
      <c r="AC54" s="113">
        <f t="shared" si="21"/>
        <v>127465.5624</v>
      </c>
      <c r="AD54" s="111">
        <v>1752.3200000000002</v>
      </c>
      <c r="AE54" s="111">
        <v>2204.33</v>
      </c>
      <c r="AF54" s="111">
        <v>2156.2600000000002</v>
      </c>
      <c r="AG54" s="111">
        <v>2162.56</v>
      </c>
      <c r="AH54" s="111">
        <f t="shared" si="22"/>
        <v>8275.4699999999993</v>
      </c>
      <c r="AI54" s="108">
        <f t="shared" si="23"/>
        <v>3392.9426999999996</v>
      </c>
      <c r="AJ54" s="113">
        <f t="shared" si="24"/>
        <v>80106.549599999998</v>
      </c>
      <c r="AK54" s="111">
        <f t="shared" si="25"/>
        <v>34611.33</v>
      </c>
      <c r="AL54" s="114">
        <f t="shared" si="10"/>
        <v>0.40999999999999992</v>
      </c>
      <c r="AM54" s="112">
        <f t="shared" si="11"/>
        <v>14190.645299999998</v>
      </c>
      <c r="AN54" s="59">
        <v>1.2819999999999999E-3</v>
      </c>
      <c r="AO54" s="115">
        <f t="shared" si="12"/>
        <v>44.371725060000003</v>
      </c>
      <c r="AP54" s="115">
        <v>9.68</v>
      </c>
      <c r="AQ54" s="115">
        <f t="shared" si="13"/>
        <v>335037.67440000002</v>
      </c>
      <c r="AR54" s="115">
        <v>0.41</v>
      </c>
      <c r="AS54" s="115">
        <f t="shared" si="14"/>
        <v>14190.6453</v>
      </c>
      <c r="AT54" s="115">
        <f t="shared" si="15"/>
        <v>349228.31969999999</v>
      </c>
      <c r="AU54" s="99" t="s">
        <v>1687</v>
      </c>
      <c r="AV54" s="99" t="s">
        <v>1688</v>
      </c>
      <c r="AW54" s="99">
        <v>42055</v>
      </c>
      <c r="AX54" s="116">
        <v>236</v>
      </c>
      <c r="AY54" s="116">
        <v>10117</v>
      </c>
    </row>
    <row r="55" spans="1:51" ht="14.25" customHeight="1" x14ac:dyDescent="0.25">
      <c r="A55" s="107"/>
      <c r="B55" s="108">
        <v>447</v>
      </c>
      <c r="C55" s="108" t="s">
        <v>97</v>
      </c>
      <c r="D55" s="117" t="s">
        <v>462</v>
      </c>
      <c r="E55" s="108" t="s">
        <v>463</v>
      </c>
      <c r="F55" s="108" t="s">
        <v>1549</v>
      </c>
      <c r="G55" s="108" t="s">
        <v>105</v>
      </c>
      <c r="H55" s="108" t="s">
        <v>106</v>
      </c>
      <c r="I55" s="108" t="s">
        <v>504</v>
      </c>
      <c r="J55" s="109" t="s">
        <v>389</v>
      </c>
      <c r="K55" s="108" t="s">
        <v>680</v>
      </c>
      <c r="L55" s="111">
        <v>94.72</v>
      </c>
      <c r="M55" s="111">
        <v>117.82</v>
      </c>
      <c r="N55" s="111">
        <v>127.07</v>
      </c>
      <c r="O55" s="111">
        <v>127.72</v>
      </c>
      <c r="P55" s="111">
        <v>123.84</v>
      </c>
      <c r="Q55" s="111">
        <v>113.52</v>
      </c>
      <c r="R55" s="111">
        <f t="shared" si="16"/>
        <v>704.69</v>
      </c>
      <c r="S55" s="112">
        <f t="shared" si="17"/>
        <v>288.92290000000003</v>
      </c>
      <c r="T55" s="113">
        <f t="shared" si="18"/>
        <v>6821.3992000000007</v>
      </c>
      <c r="U55" s="111">
        <v>94.72</v>
      </c>
      <c r="V55" s="111">
        <v>117.82</v>
      </c>
      <c r="W55" s="111">
        <v>127.07</v>
      </c>
      <c r="X55" s="111">
        <v>127.72</v>
      </c>
      <c r="Y55" s="111">
        <v>123.84</v>
      </c>
      <c r="Z55" s="111">
        <v>113.52</v>
      </c>
      <c r="AA55" s="108">
        <f t="shared" si="19"/>
        <v>704.69</v>
      </c>
      <c r="AB55" s="108">
        <f t="shared" si="20"/>
        <v>288.92290000000003</v>
      </c>
      <c r="AC55" s="113">
        <f t="shared" si="21"/>
        <v>6821.3992000000007</v>
      </c>
      <c r="AD55" s="111">
        <v>94.72</v>
      </c>
      <c r="AE55" s="111">
        <v>117.82</v>
      </c>
      <c r="AF55" s="111">
        <v>127.07</v>
      </c>
      <c r="AG55" s="111">
        <v>127.72</v>
      </c>
      <c r="AH55" s="111">
        <f t="shared" si="22"/>
        <v>467.33000000000004</v>
      </c>
      <c r="AI55" s="108">
        <f t="shared" si="23"/>
        <v>191.6053</v>
      </c>
      <c r="AJ55" s="113">
        <f t="shared" si="24"/>
        <v>4523.7544000000007</v>
      </c>
      <c r="AK55" s="111">
        <f t="shared" si="25"/>
        <v>1876.71</v>
      </c>
      <c r="AL55" s="114">
        <f t="shared" si="10"/>
        <v>0.41</v>
      </c>
      <c r="AM55" s="112">
        <f t="shared" si="11"/>
        <v>769.4511</v>
      </c>
      <c r="AN55" s="59">
        <v>1.2819999999999999E-3</v>
      </c>
      <c r="AO55" s="115">
        <f t="shared" si="12"/>
        <v>2.40594222</v>
      </c>
      <c r="AP55" s="115">
        <v>9.68</v>
      </c>
      <c r="AQ55" s="115">
        <f t="shared" si="13"/>
        <v>18166.552800000001</v>
      </c>
      <c r="AR55" s="115">
        <v>0.41</v>
      </c>
      <c r="AS55" s="115">
        <f t="shared" si="14"/>
        <v>769.4511</v>
      </c>
      <c r="AT55" s="115">
        <f t="shared" si="15"/>
        <v>18936.0039</v>
      </c>
      <c r="AU55" s="99" t="s">
        <v>1687</v>
      </c>
      <c r="AV55" s="99" t="s">
        <v>1688</v>
      </c>
      <c r="AW55" s="99">
        <v>42055</v>
      </c>
      <c r="AX55" s="116">
        <v>15</v>
      </c>
      <c r="AY55" s="116">
        <v>542</v>
      </c>
    </row>
    <row r="56" spans="1:51" ht="14.25" customHeight="1" x14ac:dyDescent="0.25">
      <c r="A56" s="107"/>
      <c r="B56" s="108">
        <v>447</v>
      </c>
      <c r="C56" s="108" t="s">
        <v>97</v>
      </c>
      <c r="D56" s="117" t="s">
        <v>464</v>
      </c>
      <c r="E56" s="108" t="s">
        <v>465</v>
      </c>
      <c r="F56" s="108" t="s">
        <v>1550</v>
      </c>
      <c r="G56" s="108" t="s">
        <v>108</v>
      </c>
      <c r="H56" s="108" t="s">
        <v>109</v>
      </c>
      <c r="I56" s="108" t="s">
        <v>504</v>
      </c>
      <c r="J56" s="109" t="s">
        <v>389</v>
      </c>
      <c r="K56" s="108" t="s">
        <v>680</v>
      </c>
      <c r="L56" s="111">
        <v>340.48</v>
      </c>
      <c r="M56" s="111">
        <v>411</v>
      </c>
      <c r="N56" s="111">
        <v>472.90999999999997</v>
      </c>
      <c r="O56" s="111">
        <v>419.12</v>
      </c>
      <c r="P56" s="111">
        <v>472.14</v>
      </c>
      <c r="Q56" s="111">
        <v>421.08</v>
      </c>
      <c r="R56" s="111">
        <f t="shared" si="16"/>
        <v>2536.7299999999996</v>
      </c>
      <c r="S56" s="112">
        <f t="shared" si="17"/>
        <v>1040.0592999999997</v>
      </c>
      <c r="T56" s="113">
        <f t="shared" si="18"/>
        <v>24555.546399999996</v>
      </c>
      <c r="U56" s="111">
        <v>340.48</v>
      </c>
      <c r="V56" s="111">
        <v>411</v>
      </c>
      <c r="W56" s="111">
        <v>472.90999999999997</v>
      </c>
      <c r="X56" s="111">
        <v>419.12</v>
      </c>
      <c r="Y56" s="111">
        <v>472.14</v>
      </c>
      <c r="Z56" s="111">
        <v>421.08</v>
      </c>
      <c r="AA56" s="108">
        <f t="shared" si="19"/>
        <v>2536.7299999999996</v>
      </c>
      <c r="AB56" s="108">
        <f t="shared" si="20"/>
        <v>1040.0592999999997</v>
      </c>
      <c r="AC56" s="113">
        <f t="shared" si="21"/>
        <v>24555.546399999996</v>
      </c>
      <c r="AD56" s="111">
        <v>340.48</v>
      </c>
      <c r="AE56" s="111">
        <v>411</v>
      </c>
      <c r="AF56" s="111">
        <v>472.90999999999997</v>
      </c>
      <c r="AG56" s="111">
        <v>419.12</v>
      </c>
      <c r="AH56" s="111">
        <f t="shared" si="22"/>
        <v>1643.5099999999998</v>
      </c>
      <c r="AI56" s="108">
        <f t="shared" si="23"/>
        <v>673.83909999999992</v>
      </c>
      <c r="AJ56" s="113">
        <f t="shared" si="24"/>
        <v>15909.176799999997</v>
      </c>
      <c r="AK56" s="111">
        <f t="shared" si="25"/>
        <v>6716.9699999999993</v>
      </c>
      <c r="AL56" s="114">
        <f t="shared" si="10"/>
        <v>0.40999999999999992</v>
      </c>
      <c r="AM56" s="112">
        <f t="shared" si="11"/>
        <v>2753.957699999999</v>
      </c>
      <c r="AN56" s="59">
        <v>1.2819999999999999E-3</v>
      </c>
      <c r="AO56" s="115">
        <f t="shared" si="12"/>
        <v>8.6111555399999986</v>
      </c>
      <c r="AP56" s="115">
        <v>9.68</v>
      </c>
      <c r="AQ56" s="115">
        <f t="shared" si="13"/>
        <v>65020.269599999992</v>
      </c>
      <c r="AR56" s="115">
        <v>0.41</v>
      </c>
      <c r="AS56" s="115">
        <f t="shared" si="14"/>
        <v>2753.9576999999995</v>
      </c>
      <c r="AT56" s="115">
        <f t="shared" si="15"/>
        <v>67774.227299999999</v>
      </c>
      <c r="AU56" s="99" t="s">
        <v>1687</v>
      </c>
      <c r="AV56" s="99" t="s">
        <v>1688</v>
      </c>
      <c r="AW56" s="99">
        <v>42055</v>
      </c>
      <c r="AX56" s="108">
        <v>62</v>
      </c>
      <c r="AY56" s="111">
        <v>1950</v>
      </c>
    </row>
    <row r="57" spans="1:51" ht="14.25" customHeight="1" x14ac:dyDescent="0.25">
      <c r="A57" s="107"/>
      <c r="B57" s="108">
        <v>447</v>
      </c>
      <c r="C57" s="108" t="s">
        <v>97</v>
      </c>
      <c r="D57" s="117" t="s">
        <v>464</v>
      </c>
      <c r="E57" s="108" t="s">
        <v>465</v>
      </c>
      <c r="F57" s="108" t="s">
        <v>1551</v>
      </c>
      <c r="G57" s="68" t="s">
        <v>1590</v>
      </c>
      <c r="I57" s="108" t="s">
        <v>504</v>
      </c>
      <c r="J57" s="109" t="s">
        <v>389</v>
      </c>
      <c r="K57" s="108" t="s">
        <v>680</v>
      </c>
      <c r="L57" s="111">
        <v>326.39999999999998</v>
      </c>
      <c r="M57" s="111">
        <v>426.07</v>
      </c>
      <c r="N57" s="111">
        <v>402.17</v>
      </c>
      <c r="O57" s="111">
        <v>443.92</v>
      </c>
      <c r="P57" s="111">
        <v>464.4</v>
      </c>
      <c r="Q57" s="111">
        <v>480.48</v>
      </c>
      <c r="R57" s="111">
        <f t="shared" si="16"/>
        <v>2543.44</v>
      </c>
      <c r="S57" s="112">
        <f t="shared" si="17"/>
        <v>1042.8104000000001</v>
      </c>
      <c r="T57" s="113">
        <f t="shared" si="18"/>
        <v>24620.499199999998</v>
      </c>
      <c r="U57" s="111">
        <v>326.39999999999998</v>
      </c>
      <c r="V57" s="111">
        <v>426.07</v>
      </c>
      <c r="W57" s="111">
        <v>402.17</v>
      </c>
      <c r="X57" s="111">
        <v>443.92</v>
      </c>
      <c r="Y57" s="111">
        <v>464.4</v>
      </c>
      <c r="Z57" s="111">
        <v>480.48</v>
      </c>
      <c r="AA57" s="108">
        <f t="shared" si="19"/>
        <v>2543.44</v>
      </c>
      <c r="AB57" s="108">
        <f t="shared" si="20"/>
        <v>1042.8104000000001</v>
      </c>
      <c r="AC57" s="113">
        <f t="shared" si="21"/>
        <v>24620.499199999998</v>
      </c>
      <c r="AD57" s="111">
        <v>326.39999999999998</v>
      </c>
      <c r="AE57" s="111">
        <v>426.07</v>
      </c>
      <c r="AF57" s="111">
        <v>402.17</v>
      </c>
      <c r="AG57" s="111">
        <v>443.92</v>
      </c>
      <c r="AH57" s="111">
        <f t="shared" si="22"/>
        <v>1598.5600000000002</v>
      </c>
      <c r="AI57" s="108">
        <f t="shared" si="23"/>
        <v>655.40960000000007</v>
      </c>
      <c r="AJ57" s="113">
        <f t="shared" si="24"/>
        <v>15474.060800000001</v>
      </c>
      <c r="AK57" s="111">
        <f t="shared" si="25"/>
        <v>6685.4400000000005</v>
      </c>
      <c r="AL57" s="114">
        <f t="shared" si="10"/>
        <v>0.41</v>
      </c>
      <c r="AM57" s="112">
        <f t="shared" si="11"/>
        <v>2741.0304000000001</v>
      </c>
      <c r="AN57" s="59">
        <v>1.2819999999999999E-3</v>
      </c>
      <c r="AO57" s="115">
        <f t="shared" si="12"/>
        <v>8.5707340799999994</v>
      </c>
      <c r="AP57" s="115">
        <v>9.68</v>
      </c>
      <c r="AQ57" s="115">
        <f t="shared" si="13"/>
        <v>64715.059200000003</v>
      </c>
      <c r="AR57" s="115">
        <v>0.41</v>
      </c>
      <c r="AS57" s="115">
        <f t="shared" si="14"/>
        <v>2741.0304000000001</v>
      </c>
      <c r="AT57" s="115">
        <f t="shared" si="15"/>
        <v>67456.089600000007</v>
      </c>
      <c r="AU57" s="99" t="s">
        <v>1687</v>
      </c>
      <c r="AV57" s="99" t="s">
        <v>1688</v>
      </c>
      <c r="AW57" s="99">
        <v>42055</v>
      </c>
      <c r="AX57" s="108">
        <v>55</v>
      </c>
      <c r="AY57" s="111">
        <v>1955</v>
      </c>
    </row>
    <row r="58" spans="1:51" ht="14.25" customHeight="1" x14ac:dyDescent="0.25">
      <c r="A58" s="107"/>
      <c r="B58" s="108">
        <v>448</v>
      </c>
      <c r="C58" s="108" t="s">
        <v>110</v>
      </c>
      <c r="D58" s="108">
        <v>302</v>
      </c>
      <c r="E58" s="108" t="s">
        <v>466</v>
      </c>
      <c r="F58" s="108" t="s">
        <v>1552</v>
      </c>
      <c r="G58" s="108" t="s">
        <v>111</v>
      </c>
      <c r="H58" s="108" t="s">
        <v>112</v>
      </c>
      <c r="I58" s="108" t="s">
        <v>505</v>
      </c>
      <c r="J58" s="109" t="s">
        <v>389</v>
      </c>
      <c r="K58" s="108" t="s">
        <v>789</v>
      </c>
      <c r="L58" s="110">
        <v>10</v>
      </c>
      <c r="M58" s="110">
        <v>10</v>
      </c>
      <c r="N58" s="110">
        <v>10</v>
      </c>
      <c r="O58" s="110">
        <v>10</v>
      </c>
      <c r="P58" s="110">
        <v>10</v>
      </c>
      <c r="Q58" s="110">
        <v>10</v>
      </c>
      <c r="R58" s="111">
        <f t="shared" si="16"/>
        <v>60</v>
      </c>
      <c r="S58" s="112">
        <f t="shared" si="17"/>
        <v>24.599999999999998</v>
      </c>
      <c r="T58" s="113">
        <f t="shared" si="18"/>
        <v>580.79999999999995</v>
      </c>
      <c r="U58" s="110">
        <v>10</v>
      </c>
      <c r="V58" s="110">
        <v>10</v>
      </c>
      <c r="W58" s="110">
        <v>10</v>
      </c>
      <c r="X58" s="110">
        <v>10</v>
      </c>
      <c r="Y58" s="110">
        <v>10</v>
      </c>
      <c r="Z58" s="110">
        <v>10</v>
      </c>
      <c r="AA58" s="108">
        <f t="shared" si="19"/>
        <v>60</v>
      </c>
      <c r="AB58" s="108">
        <f t="shared" si="20"/>
        <v>24.599999999999998</v>
      </c>
      <c r="AC58" s="113">
        <f t="shared" si="21"/>
        <v>580.79999999999995</v>
      </c>
      <c r="AD58" s="110">
        <v>10</v>
      </c>
      <c r="AE58" s="110">
        <v>10</v>
      </c>
      <c r="AF58" s="110">
        <v>10</v>
      </c>
      <c r="AG58" s="110">
        <v>10</v>
      </c>
      <c r="AH58" s="111">
        <f t="shared" si="22"/>
        <v>40</v>
      </c>
      <c r="AI58" s="108">
        <f t="shared" si="23"/>
        <v>16.399999999999999</v>
      </c>
      <c r="AJ58" s="113">
        <f t="shared" si="24"/>
        <v>387.2</v>
      </c>
      <c r="AK58" s="111">
        <f t="shared" si="25"/>
        <v>160</v>
      </c>
      <c r="AL58" s="114">
        <f t="shared" si="10"/>
        <v>0.41</v>
      </c>
      <c r="AM58" s="112">
        <f t="shared" si="11"/>
        <v>65.599999999999994</v>
      </c>
      <c r="AN58" s="59">
        <v>1.2819999999999999E-3</v>
      </c>
      <c r="AO58" s="115">
        <f t="shared" si="12"/>
        <v>0.20512</v>
      </c>
      <c r="AP58" s="115">
        <v>9.68</v>
      </c>
      <c r="AQ58" s="115">
        <f t="shared" si="13"/>
        <v>1548.8</v>
      </c>
      <c r="AR58" s="115">
        <v>0.41</v>
      </c>
      <c r="AS58" s="115">
        <f t="shared" si="14"/>
        <v>65.599999999999994</v>
      </c>
      <c r="AT58" s="115">
        <f t="shared" si="15"/>
        <v>1614.3999999999999</v>
      </c>
      <c r="AU58" s="99" t="s">
        <v>1687</v>
      </c>
      <c r="AV58" s="99" t="s">
        <v>1688</v>
      </c>
      <c r="AW58" s="99">
        <v>42055</v>
      </c>
      <c r="AX58" s="116">
        <v>1</v>
      </c>
      <c r="AY58" s="116">
        <v>22</v>
      </c>
    </row>
    <row r="59" spans="1:51" ht="14.25" customHeight="1" x14ac:dyDescent="0.25">
      <c r="A59" s="107"/>
      <c r="B59" s="108">
        <v>448</v>
      </c>
      <c r="C59" s="108" t="s">
        <v>110</v>
      </c>
      <c r="D59" s="108">
        <v>306</v>
      </c>
      <c r="E59" s="108" t="s">
        <v>467</v>
      </c>
      <c r="F59" s="108" t="s">
        <v>1553</v>
      </c>
      <c r="G59" s="108" t="s">
        <v>113</v>
      </c>
      <c r="H59" s="108" t="s">
        <v>114</v>
      </c>
      <c r="I59" s="108" t="s">
        <v>505</v>
      </c>
      <c r="J59" s="109" t="s">
        <v>389</v>
      </c>
      <c r="K59" s="108" t="s">
        <v>741</v>
      </c>
      <c r="L59" s="110">
        <v>70</v>
      </c>
      <c r="M59" s="110">
        <v>79</v>
      </c>
      <c r="N59" s="110">
        <v>80</v>
      </c>
      <c r="O59" s="110">
        <v>83</v>
      </c>
      <c r="P59" s="110">
        <v>69</v>
      </c>
      <c r="Q59" s="110">
        <v>61</v>
      </c>
      <c r="R59" s="111">
        <f t="shared" si="16"/>
        <v>442</v>
      </c>
      <c r="S59" s="112">
        <f t="shared" si="17"/>
        <v>181.22</v>
      </c>
      <c r="T59" s="113">
        <f t="shared" si="18"/>
        <v>4278.5599999999995</v>
      </c>
      <c r="U59" s="110">
        <v>70</v>
      </c>
      <c r="V59" s="110">
        <v>79</v>
      </c>
      <c r="W59" s="110">
        <v>80</v>
      </c>
      <c r="X59" s="110">
        <v>83</v>
      </c>
      <c r="Y59" s="110">
        <v>69</v>
      </c>
      <c r="Z59" s="110">
        <v>61</v>
      </c>
      <c r="AA59" s="108">
        <f t="shared" si="19"/>
        <v>442</v>
      </c>
      <c r="AB59" s="108">
        <f t="shared" si="20"/>
        <v>181.22</v>
      </c>
      <c r="AC59" s="113">
        <f t="shared" si="21"/>
        <v>4278.5599999999995</v>
      </c>
      <c r="AD59" s="110">
        <v>70</v>
      </c>
      <c r="AE59" s="110">
        <v>79</v>
      </c>
      <c r="AF59" s="110">
        <v>80</v>
      </c>
      <c r="AG59" s="110">
        <v>83</v>
      </c>
      <c r="AH59" s="111">
        <f t="shared" si="22"/>
        <v>312</v>
      </c>
      <c r="AI59" s="108">
        <f t="shared" si="23"/>
        <v>127.91999999999999</v>
      </c>
      <c r="AJ59" s="113">
        <f t="shared" si="24"/>
        <v>3020.16</v>
      </c>
      <c r="AK59" s="111">
        <f t="shared" si="25"/>
        <v>1196</v>
      </c>
      <c r="AL59" s="114">
        <f t="shared" si="10"/>
        <v>0.41000000000000003</v>
      </c>
      <c r="AM59" s="112">
        <f t="shared" si="11"/>
        <v>490.36</v>
      </c>
      <c r="AN59" s="59">
        <v>1.2819999999999999E-3</v>
      </c>
      <c r="AO59" s="115">
        <f t="shared" si="12"/>
        <v>1.533272</v>
      </c>
      <c r="AP59" s="115">
        <v>9.68</v>
      </c>
      <c r="AQ59" s="115">
        <f t="shared" si="13"/>
        <v>11577.279999999999</v>
      </c>
      <c r="AR59" s="115">
        <v>0.41</v>
      </c>
      <c r="AS59" s="115">
        <f t="shared" si="14"/>
        <v>490.35999999999996</v>
      </c>
      <c r="AT59" s="115">
        <f t="shared" si="15"/>
        <v>12067.64</v>
      </c>
      <c r="AU59" s="99" t="s">
        <v>1687</v>
      </c>
      <c r="AV59" s="99" t="s">
        <v>1688</v>
      </c>
      <c r="AW59" s="99">
        <v>42055</v>
      </c>
      <c r="AX59" s="116">
        <v>10</v>
      </c>
      <c r="AY59" s="116">
        <v>303</v>
      </c>
    </row>
    <row r="60" spans="1:51" ht="14.25" customHeight="1" x14ac:dyDescent="0.25">
      <c r="A60" s="107"/>
      <c r="B60" s="108">
        <v>448</v>
      </c>
      <c r="C60" s="108" t="s">
        <v>110</v>
      </c>
      <c r="D60" s="108">
        <v>306</v>
      </c>
      <c r="E60" s="108" t="s">
        <v>467</v>
      </c>
      <c r="F60" s="108" t="s">
        <v>1553</v>
      </c>
      <c r="G60" s="108" t="s">
        <v>113</v>
      </c>
      <c r="H60" s="108" t="s">
        <v>114</v>
      </c>
      <c r="I60" s="108" t="s">
        <v>505</v>
      </c>
      <c r="J60" s="109" t="s">
        <v>389</v>
      </c>
      <c r="K60" s="108" t="s">
        <v>789</v>
      </c>
      <c r="L60" s="110">
        <v>46</v>
      </c>
      <c r="M60" s="110">
        <v>34</v>
      </c>
      <c r="N60" s="110">
        <v>48</v>
      </c>
      <c r="O60" s="110">
        <v>34</v>
      </c>
      <c r="P60" s="110">
        <v>25</v>
      </c>
      <c r="Q60" s="110">
        <v>24</v>
      </c>
      <c r="R60" s="111">
        <f t="shared" si="16"/>
        <v>211</v>
      </c>
      <c r="S60" s="112">
        <f t="shared" si="17"/>
        <v>86.509999999999991</v>
      </c>
      <c r="T60" s="113">
        <f t="shared" si="18"/>
        <v>2042.48</v>
      </c>
      <c r="U60" s="110">
        <v>46</v>
      </c>
      <c r="V60" s="110">
        <v>34</v>
      </c>
      <c r="W60" s="110">
        <v>48</v>
      </c>
      <c r="X60" s="110">
        <v>34</v>
      </c>
      <c r="Y60" s="110">
        <v>25</v>
      </c>
      <c r="Z60" s="110">
        <v>24</v>
      </c>
      <c r="AA60" s="108">
        <f t="shared" si="19"/>
        <v>211</v>
      </c>
      <c r="AB60" s="108">
        <f t="shared" si="20"/>
        <v>86.509999999999991</v>
      </c>
      <c r="AC60" s="113">
        <f t="shared" si="21"/>
        <v>2042.48</v>
      </c>
      <c r="AD60" s="110">
        <v>46</v>
      </c>
      <c r="AE60" s="110">
        <v>34</v>
      </c>
      <c r="AF60" s="110">
        <v>48</v>
      </c>
      <c r="AG60" s="110">
        <v>34</v>
      </c>
      <c r="AH60" s="111">
        <f t="shared" si="22"/>
        <v>162</v>
      </c>
      <c r="AI60" s="108">
        <f t="shared" si="23"/>
        <v>66.42</v>
      </c>
      <c r="AJ60" s="113">
        <f t="shared" si="24"/>
        <v>1568.1599999999999</v>
      </c>
      <c r="AK60" s="111">
        <f t="shared" si="25"/>
        <v>584</v>
      </c>
      <c r="AL60" s="114">
        <f t="shared" si="10"/>
        <v>0.41</v>
      </c>
      <c r="AM60" s="112">
        <f t="shared" si="11"/>
        <v>239.44</v>
      </c>
      <c r="AN60" s="59">
        <v>1.2819999999999999E-3</v>
      </c>
      <c r="AO60" s="115">
        <f t="shared" si="12"/>
        <v>0.74868799999999991</v>
      </c>
      <c r="AP60" s="115">
        <v>9.68</v>
      </c>
      <c r="AQ60" s="115">
        <f t="shared" si="13"/>
        <v>5653.12</v>
      </c>
      <c r="AR60" s="115">
        <v>0.41</v>
      </c>
      <c r="AS60" s="115">
        <f t="shared" si="14"/>
        <v>239.44</v>
      </c>
      <c r="AT60" s="115">
        <f t="shared" si="15"/>
        <v>5892.5599999999995</v>
      </c>
      <c r="AU60" s="99" t="s">
        <v>1687</v>
      </c>
      <c r="AV60" s="99" t="s">
        <v>1688</v>
      </c>
      <c r="AW60" s="99">
        <v>42055</v>
      </c>
      <c r="AX60" s="116">
        <v>2</v>
      </c>
      <c r="AY60" s="116">
        <v>125</v>
      </c>
    </row>
    <row r="61" spans="1:51" ht="14.25" customHeight="1" x14ac:dyDescent="0.25">
      <c r="A61" s="107"/>
      <c r="B61" s="108">
        <v>450</v>
      </c>
      <c r="C61" s="108" t="s">
        <v>293</v>
      </c>
      <c r="D61" s="108">
        <v>303</v>
      </c>
      <c r="E61" s="108" t="s">
        <v>468</v>
      </c>
      <c r="F61" s="108" t="s">
        <v>1554</v>
      </c>
      <c r="G61" s="108" t="s">
        <v>115</v>
      </c>
      <c r="H61" s="108" t="s">
        <v>116</v>
      </c>
      <c r="I61" s="108" t="s">
        <v>506</v>
      </c>
      <c r="J61" s="109" t="s">
        <v>389</v>
      </c>
      <c r="K61" s="108" t="s">
        <v>741</v>
      </c>
      <c r="L61" s="110">
        <v>101</v>
      </c>
      <c r="M61" s="110">
        <v>127</v>
      </c>
      <c r="N61" s="110">
        <v>111</v>
      </c>
      <c r="O61" s="110">
        <v>143</v>
      </c>
      <c r="P61" s="110">
        <v>116</v>
      </c>
      <c r="Q61" s="110">
        <v>135</v>
      </c>
      <c r="R61" s="111">
        <f t="shared" si="16"/>
        <v>733</v>
      </c>
      <c r="S61" s="112">
        <f t="shared" si="17"/>
        <v>300.52999999999997</v>
      </c>
      <c r="T61" s="113">
        <f t="shared" si="18"/>
        <v>7095.44</v>
      </c>
      <c r="U61" s="110">
        <v>101</v>
      </c>
      <c r="V61" s="110">
        <v>127</v>
      </c>
      <c r="W61" s="110">
        <v>111</v>
      </c>
      <c r="X61" s="110">
        <v>143</v>
      </c>
      <c r="Y61" s="110">
        <v>116</v>
      </c>
      <c r="Z61" s="110">
        <v>135</v>
      </c>
      <c r="AA61" s="108">
        <f t="shared" si="19"/>
        <v>733</v>
      </c>
      <c r="AB61" s="108">
        <f t="shared" si="20"/>
        <v>300.52999999999997</v>
      </c>
      <c r="AC61" s="113">
        <f t="shared" si="21"/>
        <v>7095.44</v>
      </c>
      <c r="AD61" s="110">
        <v>101</v>
      </c>
      <c r="AE61" s="110">
        <v>127</v>
      </c>
      <c r="AF61" s="110">
        <v>111</v>
      </c>
      <c r="AG61" s="110">
        <v>143</v>
      </c>
      <c r="AH61" s="111">
        <f t="shared" si="22"/>
        <v>482</v>
      </c>
      <c r="AI61" s="108">
        <f t="shared" si="23"/>
        <v>197.61999999999998</v>
      </c>
      <c r="AJ61" s="113">
        <f t="shared" si="24"/>
        <v>4665.76</v>
      </c>
      <c r="AK61" s="111">
        <f t="shared" si="25"/>
        <v>1948</v>
      </c>
      <c r="AL61" s="114">
        <f t="shared" si="10"/>
        <v>0.41</v>
      </c>
      <c r="AM61" s="112">
        <f t="shared" si="11"/>
        <v>798.68</v>
      </c>
      <c r="AN61" s="59">
        <v>1.2819999999999999E-3</v>
      </c>
      <c r="AO61" s="115">
        <f t="shared" si="12"/>
        <v>2.4973359999999998</v>
      </c>
      <c r="AP61" s="115">
        <v>9.68</v>
      </c>
      <c r="AQ61" s="115">
        <f t="shared" si="13"/>
        <v>18856.64</v>
      </c>
      <c r="AR61" s="115">
        <v>0.41</v>
      </c>
      <c r="AS61" s="115">
        <f t="shared" si="14"/>
        <v>798.68</v>
      </c>
      <c r="AT61" s="115">
        <f t="shared" si="15"/>
        <v>19655.32</v>
      </c>
      <c r="AU61" s="99" t="s">
        <v>1687</v>
      </c>
      <c r="AV61" s="99" t="s">
        <v>1688</v>
      </c>
      <c r="AW61" s="99">
        <v>42055</v>
      </c>
      <c r="AX61" s="116">
        <v>15</v>
      </c>
      <c r="AY61" s="116">
        <v>445</v>
      </c>
    </row>
    <row r="62" spans="1:51" ht="14.25" customHeight="1" x14ac:dyDescent="0.25">
      <c r="A62" s="107"/>
      <c r="B62" s="108">
        <v>450</v>
      </c>
      <c r="C62" s="108" t="s">
        <v>293</v>
      </c>
      <c r="D62" s="108">
        <v>302</v>
      </c>
      <c r="E62" s="108" t="s">
        <v>469</v>
      </c>
      <c r="F62" s="108" t="s">
        <v>1555</v>
      </c>
      <c r="G62" s="108" t="s">
        <v>117</v>
      </c>
      <c r="H62" s="108" t="s">
        <v>118</v>
      </c>
      <c r="I62" s="108" t="s">
        <v>506</v>
      </c>
      <c r="J62" s="109" t="s">
        <v>389</v>
      </c>
      <c r="K62" s="108" t="s">
        <v>741</v>
      </c>
      <c r="L62" s="110">
        <v>278</v>
      </c>
      <c r="M62" s="110">
        <v>414</v>
      </c>
      <c r="N62" s="110">
        <v>361</v>
      </c>
      <c r="O62" s="110">
        <v>357</v>
      </c>
      <c r="P62" s="110">
        <v>332</v>
      </c>
      <c r="Q62" s="110">
        <v>299</v>
      </c>
      <c r="R62" s="111">
        <f t="shared" si="16"/>
        <v>2041</v>
      </c>
      <c r="S62" s="112">
        <f t="shared" si="17"/>
        <v>836.81</v>
      </c>
      <c r="T62" s="113">
        <f t="shared" si="18"/>
        <v>19756.88</v>
      </c>
      <c r="U62" s="110">
        <v>278</v>
      </c>
      <c r="V62" s="110">
        <v>414</v>
      </c>
      <c r="W62" s="110">
        <v>361</v>
      </c>
      <c r="X62" s="110">
        <v>357</v>
      </c>
      <c r="Y62" s="110">
        <v>332</v>
      </c>
      <c r="Z62" s="110">
        <v>299</v>
      </c>
      <c r="AA62" s="108">
        <f t="shared" si="19"/>
        <v>2041</v>
      </c>
      <c r="AB62" s="108">
        <f t="shared" si="20"/>
        <v>836.81</v>
      </c>
      <c r="AC62" s="113">
        <f t="shared" si="21"/>
        <v>19756.88</v>
      </c>
      <c r="AD62" s="110">
        <v>278</v>
      </c>
      <c r="AE62" s="110">
        <v>414</v>
      </c>
      <c r="AF62" s="110">
        <v>361</v>
      </c>
      <c r="AG62" s="110">
        <v>357</v>
      </c>
      <c r="AH62" s="111">
        <f t="shared" si="22"/>
        <v>1410</v>
      </c>
      <c r="AI62" s="108">
        <f t="shared" si="23"/>
        <v>578.09999999999991</v>
      </c>
      <c r="AJ62" s="113">
        <f t="shared" si="24"/>
        <v>13648.8</v>
      </c>
      <c r="AK62" s="111">
        <f t="shared" si="25"/>
        <v>5492</v>
      </c>
      <c r="AL62" s="114">
        <f t="shared" si="10"/>
        <v>0.41</v>
      </c>
      <c r="AM62" s="112">
        <f t="shared" si="11"/>
        <v>2251.7199999999998</v>
      </c>
      <c r="AN62" s="59">
        <v>1.2819999999999999E-3</v>
      </c>
      <c r="AO62" s="115">
        <f t="shared" si="12"/>
        <v>7.0407439999999992</v>
      </c>
      <c r="AP62" s="115">
        <v>9.68</v>
      </c>
      <c r="AQ62" s="115">
        <f t="shared" si="13"/>
        <v>53162.559999999998</v>
      </c>
      <c r="AR62" s="115">
        <v>0.41</v>
      </c>
      <c r="AS62" s="115">
        <f t="shared" si="14"/>
        <v>2251.7199999999998</v>
      </c>
      <c r="AT62" s="115">
        <f t="shared" si="15"/>
        <v>55414.28</v>
      </c>
      <c r="AU62" s="99" t="s">
        <v>1687</v>
      </c>
      <c r="AV62" s="99" t="s">
        <v>1688</v>
      </c>
      <c r="AW62" s="99">
        <v>42055</v>
      </c>
      <c r="AX62" s="116">
        <v>27</v>
      </c>
      <c r="AY62" s="116">
        <v>1398</v>
      </c>
    </row>
    <row r="63" spans="1:51" ht="14.25" customHeight="1" x14ac:dyDescent="0.25">
      <c r="A63" s="107"/>
      <c r="B63" s="108">
        <v>450</v>
      </c>
      <c r="C63" s="108" t="s">
        <v>293</v>
      </c>
      <c r="D63" s="108">
        <v>302</v>
      </c>
      <c r="E63" s="108" t="s">
        <v>469</v>
      </c>
      <c r="F63" s="108" t="s">
        <v>1555</v>
      </c>
      <c r="G63" s="108" t="s">
        <v>117</v>
      </c>
      <c r="H63" s="108" t="s">
        <v>118</v>
      </c>
      <c r="I63" s="108" t="s">
        <v>506</v>
      </c>
      <c r="J63" s="109" t="s">
        <v>389</v>
      </c>
      <c r="K63" s="108" t="s">
        <v>680</v>
      </c>
      <c r="L63" s="111">
        <v>40.96</v>
      </c>
      <c r="M63" s="111">
        <v>60.28</v>
      </c>
      <c r="N63" s="111">
        <v>62.879999999999995</v>
      </c>
      <c r="O63" s="111">
        <v>49.6</v>
      </c>
      <c r="P63" s="111">
        <v>51.6</v>
      </c>
      <c r="Q63" s="111">
        <v>48.84</v>
      </c>
      <c r="R63" s="111">
        <f t="shared" si="16"/>
        <v>314.15999999999997</v>
      </c>
      <c r="S63" s="112">
        <f t="shared" si="17"/>
        <v>128.80559999999997</v>
      </c>
      <c r="T63" s="113">
        <f t="shared" si="18"/>
        <v>3041.0687999999996</v>
      </c>
      <c r="U63" s="111">
        <v>40.96</v>
      </c>
      <c r="V63" s="111">
        <v>60.28</v>
      </c>
      <c r="W63" s="111">
        <v>62.879999999999995</v>
      </c>
      <c r="X63" s="111">
        <v>49.6</v>
      </c>
      <c r="Y63" s="111">
        <v>51.6</v>
      </c>
      <c r="Z63" s="111">
        <v>48.84</v>
      </c>
      <c r="AA63" s="108">
        <f t="shared" si="19"/>
        <v>314.15999999999997</v>
      </c>
      <c r="AB63" s="108">
        <f t="shared" si="20"/>
        <v>128.80559999999997</v>
      </c>
      <c r="AC63" s="113">
        <f t="shared" si="21"/>
        <v>3041.0687999999996</v>
      </c>
      <c r="AD63" s="111">
        <v>40.96</v>
      </c>
      <c r="AE63" s="111">
        <v>60.28</v>
      </c>
      <c r="AF63" s="111">
        <v>62.879999999999995</v>
      </c>
      <c r="AG63" s="111">
        <v>49.6</v>
      </c>
      <c r="AH63" s="111">
        <f t="shared" si="22"/>
        <v>213.72</v>
      </c>
      <c r="AI63" s="108">
        <f t="shared" si="23"/>
        <v>87.625199999999992</v>
      </c>
      <c r="AJ63" s="113">
        <f t="shared" si="24"/>
        <v>2068.8096</v>
      </c>
      <c r="AK63" s="111">
        <f t="shared" si="25"/>
        <v>842.04</v>
      </c>
      <c r="AL63" s="114">
        <f t="shared" si="10"/>
        <v>0.41</v>
      </c>
      <c r="AM63" s="112">
        <f t="shared" si="11"/>
        <v>345.23639999999995</v>
      </c>
      <c r="AN63" s="59">
        <v>1.2819999999999999E-3</v>
      </c>
      <c r="AO63" s="115">
        <f t="shared" si="12"/>
        <v>1.0794952799999999</v>
      </c>
      <c r="AP63" s="115">
        <v>9.68</v>
      </c>
      <c r="AQ63" s="115">
        <f t="shared" si="13"/>
        <v>8150.9471999999996</v>
      </c>
      <c r="AR63" s="115">
        <v>0.41</v>
      </c>
      <c r="AS63" s="115">
        <f t="shared" si="14"/>
        <v>345.23639999999995</v>
      </c>
      <c r="AT63" s="115">
        <f t="shared" si="15"/>
        <v>8496.1836000000003</v>
      </c>
      <c r="AU63" s="99" t="s">
        <v>1687</v>
      </c>
      <c r="AV63" s="99" t="s">
        <v>1688</v>
      </c>
      <c r="AW63" s="99">
        <v>42055</v>
      </c>
      <c r="AX63" s="116">
        <v>6</v>
      </c>
      <c r="AY63" s="116">
        <v>241</v>
      </c>
    </row>
    <row r="64" spans="1:51" ht="14.25" customHeight="1" x14ac:dyDescent="0.25">
      <c r="A64" s="107"/>
      <c r="B64" s="108">
        <v>450</v>
      </c>
      <c r="C64" s="108" t="s">
        <v>293</v>
      </c>
      <c r="D64" s="108">
        <v>303</v>
      </c>
      <c r="E64" s="108" t="s">
        <v>468</v>
      </c>
      <c r="F64" s="108" t="s">
        <v>1556</v>
      </c>
      <c r="G64" s="108" t="s">
        <v>119</v>
      </c>
      <c r="H64" s="108" t="s">
        <v>120</v>
      </c>
      <c r="I64" s="108" t="s">
        <v>506</v>
      </c>
      <c r="J64" s="109" t="s">
        <v>389</v>
      </c>
      <c r="K64" s="108" t="s">
        <v>741</v>
      </c>
      <c r="L64" s="110">
        <v>208</v>
      </c>
      <c r="M64" s="110">
        <v>322</v>
      </c>
      <c r="N64" s="110">
        <v>273</v>
      </c>
      <c r="O64" s="110">
        <v>276</v>
      </c>
      <c r="P64" s="110">
        <v>213</v>
      </c>
      <c r="Q64" s="110">
        <v>270</v>
      </c>
      <c r="R64" s="111">
        <f t="shared" si="16"/>
        <v>1562</v>
      </c>
      <c r="S64" s="112">
        <f t="shared" si="17"/>
        <v>640.41999999999996</v>
      </c>
      <c r="T64" s="113">
        <f t="shared" si="18"/>
        <v>15120.16</v>
      </c>
      <c r="U64" s="110">
        <v>208</v>
      </c>
      <c r="V64" s="110">
        <v>322</v>
      </c>
      <c r="W64" s="110">
        <v>273</v>
      </c>
      <c r="X64" s="110">
        <v>276</v>
      </c>
      <c r="Y64" s="110">
        <v>213</v>
      </c>
      <c r="Z64" s="110">
        <v>270</v>
      </c>
      <c r="AA64" s="108">
        <f t="shared" si="19"/>
        <v>1562</v>
      </c>
      <c r="AB64" s="108">
        <f t="shared" si="20"/>
        <v>640.41999999999996</v>
      </c>
      <c r="AC64" s="113">
        <f t="shared" si="21"/>
        <v>15120.16</v>
      </c>
      <c r="AD64" s="110">
        <v>208</v>
      </c>
      <c r="AE64" s="110">
        <v>322</v>
      </c>
      <c r="AF64" s="110">
        <v>273</v>
      </c>
      <c r="AG64" s="110">
        <v>276</v>
      </c>
      <c r="AH64" s="111">
        <f t="shared" si="22"/>
        <v>1079</v>
      </c>
      <c r="AI64" s="108">
        <f t="shared" si="23"/>
        <v>442.39</v>
      </c>
      <c r="AJ64" s="113">
        <f t="shared" si="24"/>
        <v>10444.719999999999</v>
      </c>
      <c r="AK64" s="111">
        <f t="shared" si="25"/>
        <v>4203</v>
      </c>
      <c r="AL64" s="114">
        <f t="shared" si="10"/>
        <v>0.41000000000000003</v>
      </c>
      <c r="AM64" s="112">
        <f t="shared" si="11"/>
        <v>1723.23</v>
      </c>
      <c r="AN64" s="59">
        <v>1.2819999999999999E-3</v>
      </c>
      <c r="AO64" s="115">
        <f t="shared" si="12"/>
        <v>5.3882459999999996</v>
      </c>
      <c r="AP64" s="115">
        <v>9.68</v>
      </c>
      <c r="AQ64" s="115">
        <f t="shared" si="13"/>
        <v>40685.040000000001</v>
      </c>
      <c r="AR64" s="115">
        <v>0.41</v>
      </c>
      <c r="AS64" s="115">
        <f t="shared" si="14"/>
        <v>1723.2299999999998</v>
      </c>
      <c r="AT64" s="115">
        <f t="shared" si="15"/>
        <v>42408.270000000004</v>
      </c>
      <c r="AU64" s="99" t="s">
        <v>1687</v>
      </c>
      <c r="AV64" s="99" t="s">
        <v>1688</v>
      </c>
      <c r="AW64" s="99">
        <v>42055</v>
      </c>
      <c r="AX64" s="116">
        <v>31</v>
      </c>
      <c r="AY64" s="116">
        <v>1065</v>
      </c>
    </row>
    <row r="65" spans="1:51" ht="14.25" customHeight="1" x14ac:dyDescent="0.25">
      <c r="A65" s="107"/>
      <c r="B65" s="108">
        <v>450</v>
      </c>
      <c r="C65" s="108" t="s">
        <v>293</v>
      </c>
      <c r="D65" s="108">
        <v>302</v>
      </c>
      <c r="E65" s="108" t="s">
        <v>469</v>
      </c>
      <c r="F65" s="108" t="s">
        <v>1557</v>
      </c>
      <c r="G65" s="108" t="s">
        <v>122</v>
      </c>
      <c r="H65" s="108" t="s">
        <v>123</v>
      </c>
      <c r="I65" s="108" t="s">
        <v>506</v>
      </c>
      <c r="J65" s="109" t="s">
        <v>389</v>
      </c>
      <c r="K65" s="108" t="s">
        <v>741</v>
      </c>
      <c r="L65" s="110">
        <v>868</v>
      </c>
      <c r="M65" s="110">
        <v>1099</v>
      </c>
      <c r="N65" s="110">
        <v>1112</v>
      </c>
      <c r="O65" s="110">
        <v>1055</v>
      </c>
      <c r="P65" s="110">
        <v>971</v>
      </c>
      <c r="Q65" s="110">
        <v>943</v>
      </c>
      <c r="R65" s="111">
        <f t="shared" si="16"/>
        <v>6048</v>
      </c>
      <c r="S65" s="112">
        <f t="shared" si="17"/>
        <v>2479.6799999999998</v>
      </c>
      <c r="T65" s="113">
        <f t="shared" si="18"/>
        <v>58544.639999999999</v>
      </c>
      <c r="U65" s="110">
        <v>868</v>
      </c>
      <c r="V65" s="110">
        <v>1099</v>
      </c>
      <c r="W65" s="110">
        <v>1112</v>
      </c>
      <c r="X65" s="110">
        <v>1055</v>
      </c>
      <c r="Y65" s="110">
        <v>971</v>
      </c>
      <c r="Z65" s="110">
        <v>943</v>
      </c>
      <c r="AA65" s="108">
        <f t="shared" si="19"/>
        <v>6048</v>
      </c>
      <c r="AB65" s="108">
        <f t="shared" si="20"/>
        <v>2479.6799999999998</v>
      </c>
      <c r="AC65" s="113">
        <f t="shared" si="21"/>
        <v>58544.639999999999</v>
      </c>
      <c r="AD65" s="110">
        <v>868</v>
      </c>
      <c r="AE65" s="110">
        <v>1099</v>
      </c>
      <c r="AF65" s="110">
        <v>1112</v>
      </c>
      <c r="AG65" s="110">
        <v>1055</v>
      </c>
      <c r="AH65" s="111">
        <f t="shared" si="22"/>
        <v>4134</v>
      </c>
      <c r="AI65" s="108">
        <f t="shared" si="23"/>
        <v>1694.9399999999998</v>
      </c>
      <c r="AJ65" s="113">
        <f t="shared" si="24"/>
        <v>40017.119999999995</v>
      </c>
      <c r="AK65" s="111">
        <f t="shared" si="25"/>
        <v>16230</v>
      </c>
      <c r="AL65" s="114">
        <f t="shared" si="10"/>
        <v>0.41</v>
      </c>
      <c r="AM65" s="112">
        <f t="shared" si="11"/>
        <v>6654.2999999999993</v>
      </c>
      <c r="AN65" s="59">
        <v>1.2819999999999999E-3</v>
      </c>
      <c r="AO65" s="115">
        <f t="shared" si="12"/>
        <v>20.80686</v>
      </c>
      <c r="AP65" s="115">
        <v>9.68</v>
      </c>
      <c r="AQ65" s="115">
        <f t="shared" si="13"/>
        <v>157106.4</v>
      </c>
      <c r="AR65" s="115">
        <v>0.41</v>
      </c>
      <c r="AS65" s="115">
        <f t="shared" si="14"/>
        <v>6654.2999999999993</v>
      </c>
      <c r="AT65" s="115">
        <f t="shared" si="15"/>
        <v>163760.69999999998</v>
      </c>
      <c r="AU65" s="99" t="s">
        <v>1687</v>
      </c>
      <c r="AV65" s="99" t="s">
        <v>1688</v>
      </c>
      <c r="AW65" s="99">
        <v>42055</v>
      </c>
      <c r="AX65" s="116">
        <v>80</v>
      </c>
      <c r="AY65" s="116">
        <v>4131</v>
      </c>
    </row>
    <row r="66" spans="1:51" ht="14.25" customHeight="1" x14ac:dyDescent="0.25">
      <c r="A66" s="107"/>
      <c r="B66" s="108">
        <v>450</v>
      </c>
      <c r="C66" s="108" t="s">
        <v>293</v>
      </c>
      <c r="D66" s="108">
        <v>302</v>
      </c>
      <c r="E66" s="108" t="s">
        <v>469</v>
      </c>
      <c r="F66" s="108" t="s">
        <v>1557</v>
      </c>
      <c r="G66" s="108" t="s">
        <v>122</v>
      </c>
      <c r="H66" s="108" t="s">
        <v>123</v>
      </c>
      <c r="I66" s="108" t="s">
        <v>506</v>
      </c>
      <c r="J66" s="109" t="s">
        <v>389</v>
      </c>
      <c r="K66" s="108" t="s">
        <v>680</v>
      </c>
      <c r="L66" s="111">
        <v>339.2</v>
      </c>
      <c r="M66" s="111">
        <v>480.87</v>
      </c>
      <c r="N66" s="111">
        <v>419.2</v>
      </c>
      <c r="O66" s="111">
        <v>347.2</v>
      </c>
      <c r="P66" s="111">
        <v>313.47000000000003</v>
      </c>
      <c r="Q66" s="111">
        <v>273.24</v>
      </c>
      <c r="R66" s="111">
        <f t="shared" si="16"/>
        <v>2173.1800000000003</v>
      </c>
      <c r="S66" s="112">
        <f t="shared" si="17"/>
        <v>891.00380000000007</v>
      </c>
      <c r="T66" s="113">
        <f t="shared" si="18"/>
        <v>21036.382400000002</v>
      </c>
      <c r="U66" s="111">
        <v>339.2</v>
      </c>
      <c r="V66" s="111">
        <v>480.87</v>
      </c>
      <c r="W66" s="111">
        <v>419.2</v>
      </c>
      <c r="X66" s="111">
        <v>347.2</v>
      </c>
      <c r="Y66" s="111">
        <v>313.47000000000003</v>
      </c>
      <c r="Z66" s="111">
        <v>273.24</v>
      </c>
      <c r="AA66" s="108">
        <f t="shared" si="19"/>
        <v>2173.1800000000003</v>
      </c>
      <c r="AB66" s="108">
        <f t="shared" si="20"/>
        <v>891.00380000000007</v>
      </c>
      <c r="AC66" s="113">
        <f t="shared" si="21"/>
        <v>21036.382400000002</v>
      </c>
      <c r="AD66" s="111">
        <v>339.2</v>
      </c>
      <c r="AE66" s="111">
        <v>480.87</v>
      </c>
      <c r="AF66" s="111">
        <v>419.2</v>
      </c>
      <c r="AG66" s="111">
        <v>347.2</v>
      </c>
      <c r="AH66" s="111">
        <f t="shared" si="22"/>
        <v>1586.47</v>
      </c>
      <c r="AI66" s="108">
        <f t="shared" si="23"/>
        <v>650.45269999999994</v>
      </c>
      <c r="AJ66" s="113">
        <f t="shared" si="24"/>
        <v>15357.0296</v>
      </c>
      <c r="AK66" s="111">
        <f t="shared" si="25"/>
        <v>5932.8300000000008</v>
      </c>
      <c r="AL66" s="114">
        <f t="shared" si="10"/>
        <v>0.41</v>
      </c>
      <c r="AM66" s="112">
        <f t="shared" si="11"/>
        <v>2432.4603000000002</v>
      </c>
      <c r="AN66" s="59">
        <v>1.2819999999999999E-3</v>
      </c>
      <c r="AO66" s="115">
        <f t="shared" si="12"/>
        <v>7.6058880600000007</v>
      </c>
      <c r="AP66" s="115">
        <v>9.68</v>
      </c>
      <c r="AQ66" s="115">
        <f t="shared" si="13"/>
        <v>57429.794400000006</v>
      </c>
      <c r="AR66" s="115">
        <v>0.41</v>
      </c>
      <c r="AS66" s="115">
        <f t="shared" si="14"/>
        <v>2432.4603000000002</v>
      </c>
      <c r="AT66" s="115">
        <f t="shared" si="15"/>
        <v>59862.254700000005</v>
      </c>
      <c r="AU66" s="99" t="s">
        <v>1687</v>
      </c>
      <c r="AV66" s="99" t="s">
        <v>1688</v>
      </c>
      <c r="AW66" s="99">
        <v>42055</v>
      </c>
      <c r="AX66" s="116">
        <v>37</v>
      </c>
      <c r="AY66" s="116">
        <v>1666</v>
      </c>
    </row>
    <row r="67" spans="1:51" ht="14.25" customHeight="1" x14ac:dyDescent="0.25">
      <c r="A67" s="107"/>
      <c r="B67" s="108">
        <v>450</v>
      </c>
      <c r="C67" s="108" t="s">
        <v>293</v>
      </c>
      <c r="D67" s="108">
        <v>302</v>
      </c>
      <c r="E67" s="108" t="s">
        <v>469</v>
      </c>
      <c r="F67" s="108" t="s">
        <v>1558</v>
      </c>
      <c r="G67" s="108" t="s">
        <v>124</v>
      </c>
      <c r="H67" s="108" t="s">
        <v>125</v>
      </c>
      <c r="I67" s="108" t="s">
        <v>506</v>
      </c>
      <c r="J67" s="109" t="s">
        <v>389</v>
      </c>
      <c r="K67" s="108" t="s">
        <v>741</v>
      </c>
      <c r="L67" s="110">
        <v>618</v>
      </c>
      <c r="M67" s="110">
        <v>835</v>
      </c>
      <c r="N67" s="110">
        <v>808</v>
      </c>
      <c r="O67" s="110">
        <v>716</v>
      </c>
      <c r="P67" s="110">
        <v>620</v>
      </c>
      <c r="Q67" s="110">
        <v>610</v>
      </c>
      <c r="R67" s="111">
        <f t="shared" si="16"/>
        <v>4207</v>
      </c>
      <c r="S67" s="112">
        <f t="shared" si="17"/>
        <v>1724.87</v>
      </c>
      <c r="T67" s="113">
        <f t="shared" si="18"/>
        <v>40723.760000000002</v>
      </c>
      <c r="U67" s="110">
        <v>618</v>
      </c>
      <c r="V67" s="110">
        <v>835</v>
      </c>
      <c r="W67" s="110">
        <v>808</v>
      </c>
      <c r="X67" s="110">
        <v>716</v>
      </c>
      <c r="Y67" s="110">
        <v>620</v>
      </c>
      <c r="Z67" s="110">
        <v>610</v>
      </c>
      <c r="AA67" s="108">
        <f t="shared" si="19"/>
        <v>4207</v>
      </c>
      <c r="AB67" s="108">
        <f t="shared" si="20"/>
        <v>1724.87</v>
      </c>
      <c r="AC67" s="113">
        <f t="shared" si="21"/>
        <v>40723.760000000002</v>
      </c>
      <c r="AD67" s="110">
        <v>618</v>
      </c>
      <c r="AE67" s="110">
        <v>835</v>
      </c>
      <c r="AF67" s="110">
        <v>808</v>
      </c>
      <c r="AG67" s="110">
        <v>716</v>
      </c>
      <c r="AH67" s="111">
        <f t="shared" si="22"/>
        <v>2977</v>
      </c>
      <c r="AI67" s="108">
        <f t="shared" si="23"/>
        <v>1220.57</v>
      </c>
      <c r="AJ67" s="113">
        <f t="shared" si="24"/>
        <v>28817.360000000001</v>
      </c>
      <c r="AK67" s="111">
        <f t="shared" si="25"/>
        <v>11391</v>
      </c>
      <c r="AL67" s="114">
        <f t="shared" si="10"/>
        <v>0.41</v>
      </c>
      <c r="AM67" s="112">
        <f t="shared" si="11"/>
        <v>4670.3099999999995</v>
      </c>
      <c r="AN67" s="59">
        <v>1.2819999999999999E-3</v>
      </c>
      <c r="AO67" s="115">
        <f t="shared" si="12"/>
        <v>14.603261999999999</v>
      </c>
      <c r="AP67" s="115">
        <v>9.68</v>
      </c>
      <c r="AQ67" s="115">
        <f t="shared" si="13"/>
        <v>110264.87999999999</v>
      </c>
      <c r="AR67" s="115">
        <v>0.41</v>
      </c>
      <c r="AS67" s="115">
        <f t="shared" si="14"/>
        <v>4670.3099999999995</v>
      </c>
      <c r="AT67" s="115">
        <f t="shared" si="15"/>
        <v>114935.18999999999</v>
      </c>
      <c r="AU67" s="99" t="s">
        <v>1687</v>
      </c>
      <c r="AV67" s="99" t="s">
        <v>1688</v>
      </c>
      <c r="AW67" s="99">
        <v>42055</v>
      </c>
      <c r="AX67" s="116">
        <v>61</v>
      </c>
      <c r="AY67" s="116">
        <v>2887</v>
      </c>
    </row>
    <row r="68" spans="1:51" ht="14.25" customHeight="1" x14ac:dyDescent="0.25">
      <c r="A68" s="107"/>
      <c r="B68" s="108">
        <v>450</v>
      </c>
      <c r="C68" s="108" t="s">
        <v>293</v>
      </c>
      <c r="D68" s="108">
        <v>302</v>
      </c>
      <c r="E68" s="108" t="s">
        <v>469</v>
      </c>
      <c r="F68" s="108" t="s">
        <v>1558</v>
      </c>
      <c r="K68" s="108" t="s">
        <v>680</v>
      </c>
      <c r="L68" s="110">
        <v>10</v>
      </c>
      <c r="M68" s="110">
        <v>10</v>
      </c>
      <c r="N68" s="110">
        <v>10</v>
      </c>
      <c r="O68" s="110">
        <v>10</v>
      </c>
      <c r="P68" s="110">
        <v>10</v>
      </c>
      <c r="Q68" s="110">
        <v>10</v>
      </c>
      <c r="R68" s="111">
        <f>SUM(L68:Q68)</f>
        <v>60</v>
      </c>
      <c r="S68" s="112">
        <f t="shared" si="17"/>
        <v>24.599999999999998</v>
      </c>
      <c r="T68" s="113">
        <f t="shared" si="18"/>
        <v>580.79999999999995</v>
      </c>
      <c r="U68" s="110">
        <v>10</v>
      </c>
      <c r="V68" s="110">
        <v>10</v>
      </c>
      <c r="W68" s="110">
        <v>10</v>
      </c>
      <c r="X68" s="110">
        <v>10</v>
      </c>
      <c r="Y68" s="110">
        <v>10</v>
      </c>
      <c r="Z68" s="110">
        <v>10</v>
      </c>
      <c r="AA68" s="108">
        <f t="shared" si="19"/>
        <v>60</v>
      </c>
      <c r="AB68" s="108">
        <f t="shared" si="20"/>
        <v>24.599999999999998</v>
      </c>
      <c r="AC68" s="113">
        <f t="shared" si="21"/>
        <v>580.79999999999995</v>
      </c>
      <c r="AD68" s="110">
        <v>10</v>
      </c>
      <c r="AE68" s="110">
        <v>10</v>
      </c>
      <c r="AF68" s="110">
        <v>10</v>
      </c>
      <c r="AG68" s="110">
        <v>10</v>
      </c>
      <c r="AH68" s="111">
        <f t="shared" si="22"/>
        <v>40</v>
      </c>
      <c r="AI68" s="108">
        <f t="shared" si="23"/>
        <v>16.399999999999999</v>
      </c>
      <c r="AJ68" s="113">
        <f t="shared" si="24"/>
        <v>387.2</v>
      </c>
      <c r="AK68" s="111">
        <f t="shared" si="25"/>
        <v>160</v>
      </c>
      <c r="AL68" s="114">
        <f t="shared" si="10"/>
        <v>0.41</v>
      </c>
      <c r="AM68" s="112">
        <f t="shared" si="11"/>
        <v>65.599999999999994</v>
      </c>
      <c r="AN68" s="59">
        <v>1.2819999999999999E-3</v>
      </c>
      <c r="AO68" s="115">
        <f t="shared" si="12"/>
        <v>0.20512</v>
      </c>
      <c r="AP68" s="115">
        <v>9.68</v>
      </c>
      <c r="AQ68" s="115">
        <f t="shared" si="13"/>
        <v>1548.8</v>
      </c>
      <c r="AR68" s="115">
        <v>0.41</v>
      </c>
      <c r="AS68" s="115">
        <f t="shared" si="14"/>
        <v>65.599999999999994</v>
      </c>
      <c r="AT68" s="115">
        <f t="shared" si="15"/>
        <v>1614.3999999999999</v>
      </c>
      <c r="AU68" s="99" t="s">
        <v>1687</v>
      </c>
      <c r="AV68" s="99" t="s">
        <v>1688</v>
      </c>
      <c r="AW68" s="99">
        <v>42055</v>
      </c>
      <c r="AX68" s="116">
        <v>1</v>
      </c>
      <c r="AY68" s="116">
        <v>5</v>
      </c>
    </row>
    <row r="69" spans="1:51" ht="14.25" customHeight="1" x14ac:dyDescent="0.25">
      <c r="A69" s="107"/>
      <c r="B69" s="108">
        <v>10</v>
      </c>
      <c r="C69" s="108" t="s">
        <v>126</v>
      </c>
      <c r="D69" s="117" t="s">
        <v>464</v>
      </c>
      <c r="E69" s="108" t="s">
        <v>470</v>
      </c>
      <c r="F69" s="108" t="s">
        <v>1559</v>
      </c>
      <c r="G69" s="108" t="s">
        <v>127</v>
      </c>
      <c r="H69" s="108" t="s">
        <v>128</v>
      </c>
      <c r="I69" s="108" t="s">
        <v>505</v>
      </c>
      <c r="J69" s="109" t="s">
        <v>389</v>
      </c>
      <c r="K69" s="108" t="s">
        <v>789</v>
      </c>
      <c r="L69" s="110">
        <v>51</v>
      </c>
      <c r="M69" s="110">
        <v>31</v>
      </c>
      <c r="N69" s="110">
        <v>37</v>
      </c>
      <c r="O69" s="110">
        <v>43</v>
      </c>
      <c r="P69" s="110">
        <v>22</v>
      </c>
      <c r="Q69" s="110">
        <v>17</v>
      </c>
      <c r="R69" s="111">
        <f t="shared" si="16"/>
        <v>201</v>
      </c>
      <c r="S69" s="112">
        <f t="shared" si="17"/>
        <v>82.41</v>
      </c>
      <c r="T69" s="113">
        <f t="shared" si="18"/>
        <v>1945.6799999999998</v>
      </c>
      <c r="U69" s="110">
        <v>51</v>
      </c>
      <c r="V69" s="110">
        <v>31</v>
      </c>
      <c r="W69" s="110">
        <v>37</v>
      </c>
      <c r="X69" s="110">
        <v>43</v>
      </c>
      <c r="Y69" s="110">
        <v>22</v>
      </c>
      <c r="Z69" s="110">
        <v>17</v>
      </c>
      <c r="AA69" s="108">
        <f t="shared" si="19"/>
        <v>201</v>
      </c>
      <c r="AB69" s="108">
        <f t="shared" si="20"/>
        <v>82.41</v>
      </c>
      <c r="AC69" s="113">
        <f t="shared" si="21"/>
        <v>1945.6799999999998</v>
      </c>
      <c r="AD69" s="110">
        <v>51</v>
      </c>
      <c r="AE69" s="110">
        <v>31</v>
      </c>
      <c r="AF69" s="110">
        <v>37</v>
      </c>
      <c r="AG69" s="110">
        <v>43</v>
      </c>
      <c r="AH69" s="111">
        <f t="shared" si="22"/>
        <v>162</v>
      </c>
      <c r="AI69" s="108">
        <f t="shared" si="23"/>
        <v>66.42</v>
      </c>
      <c r="AJ69" s="113">
        <f t="shared" si="24"/>
        <v>1568.1599999999999</v>
      </c>
      <c r="AK69" s="111">
        <f t="shared" ref="AK69:AK70" si="26">R69+AA69+AH69</f>
        <v>564</v>
      </c>
      <c r="AL69" s="114">
        <f t="shared" si="10"/>
        <v>0.41000000000000003</v>
      </c>
      <c r="AM69" s="112">
        <f t="shared" si="11"/>
        <v>231.24</v>
      </c>
      <c r="AN69" s="59">
        <v>1.2819999999999999E-3</v>
      </c>
      <c r="AO69" s="115">
        <f t="shared" si="12"/>
        <v>0.72304799999999991</v>
      </c>
      <c r="AP69" s="115">
        <v>9.68</v>
      </c>
      <c r="AQ69" s="115">
        <f t="shared" si="13"/>
        <v>5459.5199999999995</v>
      </c>
      <c r="AR69" s="115">
        <v>0.41</v>
      </c>
      <c r="AS69" s="115">
        <f t="shared" si="14"/>
        <v>231.23999999999998</v>
      </c>
      <c r="AT69" s="115">
        <f t="shared" si="15"/>
        <v>5690.7599999999993</v>
      </c>
      <c r="AU69" s="99" t="s">
        <v>1687</v>
      </c>
      <c r="AV69" s="99" t="s">
        <v>1688</v>
      </c>
      <c r="AW69" s="99">
        <v>42055</v>
      </c>
      <c r="AX69" s="116">
        <v>1</v>
      </c>
      <c r="AY69" s="116">
        <v>117</v>
      </c>
    </row>
    <row r="70" spans="1:51" ht="14.25" customHeight="1" x14ac:dyDescent="0.25">
      <c r="A70" s="107"/>
      <c r="B70" s="108">
        <v>453</v>
      </c>
      <c r="C70" s="108" t="s">
        <v>129</v>
      </c>
      <c r="D70" s="108">
        <v>306</v>
      </c>
      <c r="E70" s="108" t="s">
        <v>471</v>
      </c>
      <c r="F70" s="108" t="s">
        <v>1560</v>
      </c>
      <c r="G70" s="108" t="s">
        <v>131</v>
      </c>
      <c r="H70" s="108" t="s">
        <v>132</v>
      </c>
      <c r="I70" s="108" t="s">
        <v>502</v>
      </c>
      <c r="J70" s="109" t="s">
        <v>389</v>
      </c>
      <c r="K70" s="108" t="s">
        <v>340</v>
      </c>
      <c r="L70" s="110">
        <v>619</v>
      </c>
      <c r="M70" s="110">
        <v>659</v>
      </c>
      <c r="N70" s="110">
        <v>626</v>
      </c>
      <c r="O70" s="110">
        <v>605</v>
      </c>
      <c r="P70" s="110">
        <v>519</v>
      </c>
      <c r="Q70" s="110">
        <v>366</v>
      </c>
      <c r="R70" s="111">
        <f t="shared" si="16"/>
        <v>3394</v>
      </c>
      <c r="S70" s="112">
        <f t="shared" si="17"/>
        <v>1391.54</v>
      </c>
      <c r="T70" s="113">
        <f t="shared" si="18"/>
        <v>32853.919999999998</v>
      </c>
      <c r="U70" s="110">
        <v>619</v>
      </c>
      <c r="V70" s="110">
        <v>659</v>
      </c>
      <c r="W70" s="110">
        <v>626</v>
      </c>
      <c r="X70" s="110">
        <v>605</v>
      </c>
      <c r="Y70" s="110">
        <v>519</v>
      </c>
      <c r="Z70" s="110">
        <v>366</v>
      </c>
      <c r="AA70" s="108">
        <f t="shared" si="19"/>
        <v>3394</v>
      </c>
      <c r="AB70" s="108">
        <f t="shared" si="20"/>
        <v>1391.54</v>
      </c>
      <c r="AC70" s="113">
        <f t="shared" si="21"/>
        <v>32853.919999999998</v>
      </c>
      <c r="AD70" s="110">
        <v>619</v>
      </c>
      <c r="AE70" s="110">
        <v>659</v>
      </c>
      <c r="AF70" s="110">
        <v>626</v>
      </c>
      <c r="AG70" s="110">
        <v>605</v>
      </c>
      <c r="AH70" s="111">
        <f t="shared" si="22"/>
        <v>2509</v>
      </c>
      <c r="AI70" s="108">
        <f t="shared" si="23"/>
        <v>1028.6899999999998</v>
      </c>
      <c r="AJ70" s="113">
        <f t="shared" si="24"/>
        <v>24287.119999999999</v>
      </c>
      <c r="AK70" s="111">
        <f t="shared" si="26"/>
        <v>9297</v>
      </c>
      <c r="AL70" s="114">
        <f t="shared" si="10"/>
        <v>0.41</v>
      </c>
      <c r="AM70" s="112">
        <f t="shared" si="11"/>
        <v>3811.7699999999995</v>
      </c>
      <c r="AN70" s="59">
        <v>1.2819999999999999E-3</v>
      </c>
      <c r="AO70" s="115">
        <f t="shared" si="12"/>
        <v>11.918754</v>
      </c>
      <c r="AP70" s="115">
        <v>9.68</v>
      </c>
      <c r="AQ70" s="115">
        <f t="shared" si="13"/>
        <v>89994.959999999992</v>
      </c>
      <c r="AR70" s="115">
        <v>0.45</v>
      </c>
      <c r="AS70" s="115">
        <f t="shared" si="14"/>
        <v>4183.6500000000005</v>
      </c>
      <c r="AT70" s="115">
        <f t="shared" si="15"/>
        <v>94178.609999999986</v>
      </c>
      <c r="AU70" s="99" t="s">
        <v>1687</v>
      </c>
      <c r="AV70" s="99" t="s">
        <v>1688</v>
      </c>
      <c r="AW70" s="99">
        <v>42055</v>
      </c>
      <c r="AX70" s="116">
        <v>35</v>
      </c>
      <c r="AY70" s="116">
        <v>2125</v>
      </c>
    </row>
    <row r="71" spans="1:51" ht="14.25" customHeight="1" x14ac:dyDescent="0.25">
      <c r="A71" s="107"/>
      <c r="B71" s="108">
        <v>453</v>
      </c>
      <c r="C71" s="108" t="s">
        <v>129</v>
      </c>
      <c r="D71" s="108">
        <v>306</v>
      </c>
      <c r="E71" s="108" t="s">
        <v>471</v>
      </c>
      <c r="F71" s="108" t="s">
        <v>1560</v>
      </c>
      <c r="K71" s="108" t="s">
        <v>347</v>
      </c>
      <c r="L71" s="110">
        <v>464</v>
      </c>
      <c r="M71" s="110">
        <v>556</v>
      </c>
      <c r="N71" s="110">
        <v>480</v>
      </c>
      <c r="O71" s="110">
        <v>524</v>
      </c>
      <c r="P71" s="110">
        <v>405</v>
      </c>
      <c r="Q71" s="110">
        <v>370</v>
      </c>
      <c r="R71" s="111">
        <f t="shared" si="16"/>
        <v>2799</v>
      </c>
      <c r="S71" s="112">
        <f t="shared" si="17"/>
        <v>1147.5899999999999</v>
      </c>
      <c r="T71" s="113">
        <f t="shared" si="18"/>
        <v>27094.32</v>
      </c>
      <c r="U71" s="110">
        <v>464</v>
      </c>
      <c r="V71" s="110">
        <v>556</v>
      </c>
      <c r="W71" s="110">
        <v>480</v>
      </c>
      <c r="X71" s="110">
        <v>524</v>
      </c>
      <c r="Y71" s="110">
        <v>405</v>
      </c>
      <c r="Z71" s="110">
        <v>370</v>
      </c>
      <c r="AA71" s="108">
        <f t="shared" si="19"/>
        <v>2799</v>
      </c>
      <c r="AB71" s="108">
        <f t="shared" si="20"/>
        <v>1147.5899999999999</v>
      </c>
      <c r="AC71" s="113">
        <f t="shared" si="21"/>
        <v>27094.32</v>
      </c>
      <c r="AD71" s="110">
        <v>464</v>
      </c>
      <c r="AE71" s="110">
        <v>556</v>
      </c>
      <c r="AF71" s="110">
        <v>480</v>
      </c>
      <c r="AG71" s="110">
        <v>524</v>
      </c>
      <c r="AH71" s="111">
        <f t="shared" si="22"/>
        <v>2024</v>
      </c>
      <c r="AI71" s="108">
        <f t="shared" si="23"/>
        <v>829.83999999999992</v>
      </c>
      <c r="AJ71" s="113">
        <f t="shared" si="24"/>
        <v>19592.32</v>
      </c>
      <c r="AK71" s="111">
        <f t="shared" ref="AK71:AK76" si="27">R71+AA71+AH71</f>
        <v>7622</v>
      </c>
      <c r="AL71" s="114">
        <f t="shared" si="10"/>
        <v>0.40999999999999992</v>
      </c>
      <c r="AM71" s="112">
        <f t="shared" si="11"/>
        <v>3125.0199999999995</v>
      </c>
      <c r="AN71" s="59">
        <v>1.2819999999999999E-3</v>
      </c>
      <c r="AO71" s="115">
        <f t="shared" si="12"/>
        <v>9.7714039999999986</v>
      </c>
      <c r="AP71" s="115">
        <v>9.68</v>
      </c>
      <c r="AQ71" s="115">
        <f t="shared" si="13"/>
        <v>73780.959999999992</v>
      </c>
      <c r="AR71" s="115">
        <v>0.45</v>
      </c>
      <c r="AS71" s="115">
        <f t="shared" si="14"/>
        <v>3429.9</v>
      </c>
      <c r="AT71" s="115">
        <f t="shared" si="15"/>
        <v>77210.859999999986</v>
      </c>
      <c r="AU71" s="99" t="s">
        <v>1687</v>
      </c>
      <c r="AV71" s="99" t="s">
        <v>1688</v>
      </c>
      <c r="AW71" s="99">
        <v>42055</v>
      </c>
      <c r="AX71" s="116">
        <v>38</v>
      </c>
      <c r="AY71" s="116">
        <v>1670</v>
      </c>
    </row>
    <row r="72" spans="1:51" ht="14.25" customHeight="1" x14ac:dyDescent="0.25">
      <c r="A72" s="107"/>
      <c r="B72" s="108">
        <v>453</v>
      </c>
      <c r="C72" s="108" t="s">
        <v>129</v>
      </c>
      <c r="D72" s="108">
        <v>301</v>
      </c>
      <c r="E72" s="108" t="s">
        <v>472</v>
      </c>
      <c r="F72" s="108" t="s">
        <v>1561</v>
      </c>
      <c r="G72" s="108" t="s">
        <v>134</v>
      </c>
      <c r="H72" s="108" t="s">
        <v>135</v>
      </c>
      <c r="I72" s="108" t="s">
        <v>502</v>
      </c>
      <c r="J72" s="109" t="s">
        <v>389</v>
      </c>
      <c r="K72" s="108" t="s">
        <v>347</v>
      </c>
      <c r="L72" s="110">
        <v>1668</v>
      </c>
      <c r="M72" s="110">
        <v>1831</v>
      </c>
      <c r="N72" s="110">
        <v>1797</v>
      </c>
      <c r="O72" s="110">
        <v>1665</v>
      </c>
      <c r="P72" s="110">
        <v>1187</v>
      </c>
      <c r="Q72" s="110">
        <v>917</v>
      </c>
      <c r="R72" s="111">
        <f t="shared" si="16"/>
        <v>9065</v>
      </c>
      <c r="S72" s="112">
        <f t="shared" si="17"/>
        <v>3716.6499999999996</v>
      </c>
      <c r="T72" s="113">
        <f t="shared" si="18"/>
        <v>87749.2</v>
      </c>
      <c r="U72" s="110">
        <v>1668</v>
      </c>
      <c r="V72" s="110">
        <v>1831</v>
      </c>
      <c r="W72" s="110">
        <v>1797</v>
      </c>
      <c r="X72" s="110">
        <v>1665</v>
      </c>
      <c r="Y72" s="110">
        <v>1187</v>
      </c>
      <c r="Z72" s="110">
        <v>917</v>
      </c>
      <c r="AA72" s="108">
        <f t="shared" si="19"/>
        <v>9065</v>
      </c>
      <c r="AB72" s="108">
        <f t="shared" si="20"/>
        <v>3716.6499999999996</v>
      </c>
      <c r="AC72" s="113">
        <f t="shared" si="21"/>
        <v>87749.2</v>
      </c>
      <c r="AD72" s="110">
        <v>1668</v>
      </c>
      <c r="AE72" s="110">
        <v>1831</v>
      </c>
      <c r="AF72" s="110">
        <v>1797</v>
      </c>
      <c r="AG72" s="110">
        <v>1665</v>
      </c>
      <c r="AH72" s="111">
        <f t="shared" si="22"/>
        <v>6961</v>
      </c>
      <c r="AI72" s="108">
        <f t="shared" si="23"/>
        <v>2854.0099999999998</v>
      </c>
      <c r="AJ72" s="113">
        <f t="shared" si="24"/>
        <v>67382.48</v>
      </c>
      <c r="AK72" s="111">
        <f t="shared" si="27"/>
        <v>25091</v>
      </c>
      <c r="AL72" s="114">
        <f t="shared" si="10"/>
        <v>0.41</v>
      </c>
      <c r="AM72" s="112">
        <f t="shared" si="11"/>
        <v>10287.31</v>
      </c>
      <c r="AN72" s="59">
        <v>1.2819999999999999E-3</v>
      </c>
      <c r="AO72" s="115">
        <f t="shared" si="12"/>
        <v>32.166661999999995</v>
      </c>
      <c r="AP72" s="115">
        <v>9.68</v>
      </c>
      <c r="AQ72" s="115">
        <f t="shared" si="13"/>
        <v>242880.88</v>
      </c>
      <c r="AR72" s="115">
        <v>0.45</v>
      </c>
      <c r="AS72" s="115">
        <f t="shared" si="14"/>
        <v>11290.95</v>
      </c>
      <c r="AT72" s="115">
        <f t="shared" si="15"/>
        <v>254171.83000000002</v>
      </c>
      <c r="AU72" s="99" t="s">
        <v>1687</v>
      </c>
      <c r="AV72" s="99" t="s">
        <v>1688</v>
      </c>
      <c r="AW72" s="99">
        <v>42055</v>
      </c>
      <c r="AX72" s="116">
        <v>107</v>
      </c>
      <c r="AY72" s="116">
        <v>5380</v>
      </c>
    </row>
    <row r="73" spans="1:51" ht="14.25" customHeight="1" x14ac:dyDescent="0.25">
      <c r="A73" s="107"/>
      <c r="B73" s="108">
        <v>453</v>
      </c>
      <c r="C73" s="108" t="s">
        <v>129</v>
      </c>
      <c r="D73" s="108">
        <v>303</v>
      </c>
      <c r="E73" s="108" t="s">
        <v>473</v>
      </c>
      <c r="F73" s="108" t="s">
        <v>1562</v>
      </c>
      <c r="G73" s="108" t="s">
        <v>137</v>
      </c>
      <c r="H73" s="108" t="s">
        <v>138</v>
      </c>
      <c r="I73" s="108" t="s">
        <v>502</v>
      </c>
      <c r="J73" s="109" t="s">
        <v>389</v>
      </c>
      <c r="K73" s="108" t="s">
        <v>340</v>
      </c>
      <c r="L73" s="110">
        <v>41</v>
      </c>
      <c r="M73" s="110">
        <v>33</v>
      </c>
      <c r="N73" s="110">
        <v>19</v>
      </c>
      <c r="O73" s="110">
        <v>10</v>
      </c>
      <c r="P73" s="110">
        <v>10</v>
      </c>
      <c r="Q73" s="110">
        <v>10</v>
      </c>
      <c r="R73" s="111">
        <f t="shared" ref="R73:R104" si="28">L73+M73+N73+O73+P73+Q73</f>
        <v>123</v>
      </c>
      <c r="S73" s="112">
        <f t="shared" ref="S73:S104" si="29">$S$7*R73</f>
        <v>50.43</v>
      </c>
      <c r="T73" s="113">
        <f t="shared" ref="T73:T104" si="30">$T$7*R73</f>
        <v>1190.6399999999999</v>
      </c>
      <c r="U73" s="110">
        <v>41</v>
      </c>
      <c r="V73" s="110">
        <v>33</v>
      </c>
      <c r="W73" s="110">
        <v>19</v>
      </c>
      <c r="X73" s="110">
        <v>10</v>
      </c>
      <c r="Y73" s="110">
        <v>10</v>
      </c>
      <c r="Z73" s="110">
        <v>10</v>
      </c>
      <c r="AA73" s="108">
        <f t="shared" ref="AA73:AA104" si="31">U73+V73+W73+X73+Y73+Z73</f>
        <v>123</v>
      </c>
      <c r="AB73" s="108">
        <f t="shared" ref="AB73:AB104" si="32">$AB$7*AA73</f>
        <v>50.43</v>
      </c>
      <c r="AC73" s="113">
        <f t="shared" ref="AC73:AC104" si="33">$AC$7*AA73</f>
        <v>1190.6399999999999</v>
      </c>
      <c r="AD73" s="110">
        <v>41</v>
      </c>
      <c r="AE73" s="110">
        <v>33</v>
      </c>
      <c r="AF73" s="110">
        <v>19</v>
      </c>
      <c r="AG73" s="110">
        <v>10</v>
      </c>
      <c r="AH73" s="111">
        <f t="shared" ref="AH73:AH104" si="34">AD73+AE73+AF73+AG73</f>
        <v>103</v>
      </c>
      <c r="AI73" s="108">
        <f t="shared" ref="AI73:AI104" si="35">$AI$7*AH73</f>
        <v>42.23</v>
      </c>
      <c r="AJ73" s="113">
        <f t="shared" ref="AJ73:AJ104" si="36">$AJ$7*AH73</f>
        <v>997.04</v>
      </c>
      <c r="AK73" s="111">
        <f t="shared" si="27"/>
        <v>349</v>
      </c>
      <c r="AL73" s="114">
        <f t="shared" si="10"/>
        <v>0.41000000000000003</v>
      </c>
      <c r="AM73" s="112">
        <f t="shared" si="11"/>
        <v>143.09</v>
      </c>
      <c r="AN73" s="59">
        <v>1.2819999999999999E-3</v>
      </c>
      <c r="AO73" s="115">
        <f t="shared" si="12"/>
        <v>0.44741799999999998</v>
      </c>
      <c r="AP73" s="115">
        <v>9.68</v>
      </c>
      <c r="AQ73" s="115">
        <f t="shared" si="13"/>
        <v>3378.3199999999997</v>
      </c>
      <c r="AR73" s="115">
        <v>0.45</v>
      </c>
      <c r="AS73" s="115">
        <f t="shared" si="14"/>
        <v>157.05000000000001</v>
      </c>
      <c r="AT73" s="115">
        <f t="shared" si="15"/>
        <v>3535.37</v>
      </c>
      <c r="AU73" s="99" t="s">
        <v>1687</v>
      </c>
      <c r="AV73" s="99" t="s">
        <v>1688</v>
      </c>
      <c r="AW73" s="99">
        <v>42055</v>
      </c>
      <c r="AX73" s="116">
        <v>2</v>
      </c>
      <c r="AY73" s="116">
        <v>72</v>
      </c>
    </row>
    <row r="74" spans="1:51" ht="14.25" customHeight="1" x14ac:dyDescent="0.25">
      <c r="A74" s="107"/>
      <c r="B74" s="108">
        <v>453</v>
      </c>
      <c r="C74" s="108" t="s">
        <v>129</v>
      </c>
      <c r="D74" s="108">
        <v>302</v>
      </c>
      <c r="E74" s="108" t="s">
        <v>474</v>
      </c>
      <c r="F74" s="108" t="s">
        <v>1563</v>
      </c>
      <c r="G74" s="108" t="s">
        <v>139</v>
      </c>
      <c r="H74" s="108" t="s">
        <v>140</v>
      </c>
      <c r="I74" s="108" t="s">
        <v>502</v>
      </c>
      <c r="J74" s="109" t="s">
        <v>389</v>
      </c>
      <c r="K74" s="108" t="s">
        <v>741</v>
      </c>
      <c r="L74" s="110">
        <v>10</v>
      </c>
      <c r="M74" s="110">
        <v>10</v>
      </c>
      <c r="N74" s="110">
        <v>10</v>
      </c>
      <c r="O74" s="110">
        <v>10</v>
      </c>
      <c r="P74" s="110">
        <v>10</v>
      </c>
      <c r="Q74" s="110">
        <v>10</v>
      </c>
      <c r="R74" s="111">
        <f>SUM(L74:Q74)</f>
        <v>60</v>
      </c>
      <c r="S74" s="112">
        <f t="shared" si="29"/>
        <v>24.599999999999998</v>
      </c>
      <c r="T74" s="113">
        <f t="shared" si="30"/>
        <v>580.79999999999995</v>
      </c>
      <c r="U74" s="110">
        <v>10</v>
      </c>
      <c r="V74" s="110">
        <v>10</v>
      </c>
      <c r="W74" s="110">
        <v>10</v>
      </c>
      <c r="X74" s="110">
        <v>10</v>
      </c>
      <c r="Y74" s="110">
        <v>10</v>
      </c>
      <c r="Z74" s="110">
        <v>10</v>
      </c>
      <c r="AA74" s="108">
        <f t="shared" si="31"/>
        <v>60</v>
      </c>
      <c r="AB74" s="108">
        <f t="shared" si="32"/>
        <v>24.599999999999998</v>
      </c>
      <c r="AC74" s="113">
        <f t="shared" si="33"/>
        <v>580.79999999999995</v>
      </c>
      <c r="AD74" s="110">
        <v>10</v>
      </c>
      <c r="AE74" s="110">
        <v>10</v>
      </c>
      <c r="AF74" s="110">
        <v>10</v>
      </c>
      <c r="AG74" s="110">
        <v>10</v>
      </c>
      <c r="AH74" s="111">
        <f t="shared" si="34"/>
        <v>40</v>
      </c>
      <c r="AI74" s="108">
        <f t="shared" si="35"/>
        <v>16.399999999999999</v>
      </c>
      <c r="AJ74" s="113">
        <f t="shared" si="36"/>
        <v>387.2</v>
      </c>
      <c r="AK74" s="111">
        <f t="shared" si="27"/>
        <v>160</v>
      </c>
      <c r="AL74" s="114">
        <f t="shared" ref="AL74:AL110" si="37">+AM74/AK74</f>
        <v>0.41</v>
      </c>
      <c r="AM74" s="112">
        <f t="shared" ref="AM74:AM110" si="38">S74+AB74+AI74</f>
        <v>65.599999999999994</v>
      </c>
      <c r="AN74" s="59">
        <v>1.2819999999999999E-3</v>
      </c>
      <c r="AO74" s="115">
        <f t="shared" ref="AO74:AO110" si="39">+AN74*AK74</f>
        <v>0.20512</v>
      </c>
      <c r="AP74" s="115">
        <v>9.68</v>
      </c>
      <c r="AQ74" s="115">
        <f t="shared" ref="AQ74:AQ110" si="40">+AP74*AK74</f>
        <v>1548.8</v>
      </c>
      <c r="AR74" s="115">
        <v>0.45</v>
      </c>
      <c r="AS74" s="115">
        <f t="shared" ref="AS74:AS110" si="41">+AK74*AR74</f>
        <v>72</v>
      </c>
      <c r="AT74" s="115">
        <f t="shared" ref="AT74:AT110" si="42">+AS74+AQ74</f>
        <v>1620.8</v>
      </c>
      <c r="AU74" s="99" t="s">
        <v>1687</v>
      </c>
      <c r="AV74" s="99" t="s">
        <v>1688</v>
      </c>
      <c r="AW74" s="99">
        <v>42055</v>
      </c>
      <c r="AX74" s="116">
        <v>1</v>
      </c>
      <c r="AY74" s="116">
        <v>13</v>
      </c>
    </row>
    <row r="75" spans="1:51" ht="14.25" customHeight="1" x14ac:dyDescent="0.25">
      <c r="A75" s="107"/>
      <c r="B75" s="108">
        <v>453</v>
      </c>
      <c r="C75" s="108" t="s">
        <v>129</v>
      </c>
      <c r="D75" s="108">
        <v>302</v>
      </c>
      <c r="E75" s="108" t="s">
        <v>474</v>
      </c>
      <c r="F75" s="108" t="s">
        <v>1563</v>
      </c>
      <c r="G75" s="108" t="s">
        <v>139</v>
      </c>
      <c r="H75" s="108" t="s">
        <v>140</v>
      </c>
      <c r="I75" s="108" t="s">
        <v>502</v>
      </c>
      <c r="J75" s="109" t="s">
        <v>389</v>
      </c>
      <c r="K75" s="108" t="s">
        <v>789</v>
      </c>
      <c r="L75" s="110">
        <v>583</v>
      </c>
      <c r="M75" s="110">
        <v>586</v>
      </c>
      <c r="N75" s="110">
        <v>523</v>
      </c>
      <c r="O75" s="110">
        <v>628</v>
      </c>
      <c r="P75" s="110">
        <v>447</v>
      </c>
      <c r="Q75" s="110">
        <v>459</v>
      </c>
      <c r="R75" s="111">
        <f t="shared" si="28"/>
        <v>3226</v>
      </c>
      <c r="S75" s="112">
        <f t="shared" si="29"/>
        <v>1322.6599999999999</v>
      </c>
      <c r="T75" s="113">
        <f t="shared" si="30"/>
        <v>31227.68</v>
      </c>
      <c r="U75" s="110">
        <v>583</v>
      </c>
      <c r="V75" s="110">
        <v>586</v>
      </c>
      <c r="W75" s="110">
        <v>523</v>
      </c>
      <c r="X75" s="110">
        <v>628</v>
      </c>
      <c r="Y75" s="110">
        <v>447</v>
      </c>
      <c r="Z75" s="110">
        <v>459</v>
      </c>
      <c r="AA75" s="108">
        <f t="shared" si="31"/>
        <v>3226</v>
      </c>
      <c r="AB75" s="108">
        <f t="shared" si="32"/>
        <v>1322.6599999999999</v>
      </c>
      <c r="AC75" s="113">
        <f t="shared" si="33"/>
        <v>31227.68</v>
      </c>
      <c r="AD75" s="110">
        <v>583</v>
      </c>
      <c r="AE75" s="110">
        <v>586</v>
      </c>
      <c r="AF75" s="110">
        <v>523</v>
      </c>
      <c r="AG75" s="110">
        <v>628</v>
      </c>
      <c r="AH75" s="111">
        <f t="shared" si="34"/>
        <v>2320</v>
      </c>
      <c r="AI75" s="108">
        <f t="shared" si="35"/>
        <v>951.19999999999993</v>
      </c>
      <c r="AJ75" s="113">
        <f t="shared" si="36"/>
        <v>22457.599999999999</v>
      </c>
      <c r="AK75" s="111">
        <f t="shared" si="27"/>
        <v>8772</v>
      </c>
      <c r="AL75" s="114">
        <f t="shared" si="37"/>
        <v>0.40999999999999992</v>
      </c>
      <c r="AM75" s="112">
        <f t="shared" si="38"/>
        <v>3596.5199999999995</v>
      </c>
      <c r="AN75" s="59">
        <v>1.2819999999999999E-3</v>
      </c>
      <c r="AO75" s="115">
        <f t="shared" si="39"/>
        <v>11.245704</v>
      </c>
      <c r="AP75" s="115">
        <v>9.68</v>
      </c>
      <c r="AQ75" s="115">
        <f t="shared" si="40"/>
        <v>84912.959999999992</v>
      </c>
      <c r="AR75" s="115">
        <v>0.45</v>
      </c>
      <c r="AS75" s="115">
        <f t="shared" si="41"/>
        <v>3947.4</v>
      </c>
      <c r="AT75" s="115">
        <f t="shared" si="42"/>
        <v>88860.359999999986</v>
      </c>
      <c r="AU75" s="99" t="s">
        <v>1687</v>
      </c>
      <c r="AV75" s="99" t="s">
        <v>1688</v>
      </c>
      <c r="AW75" s="99">
        <v>42055</v>
      </c>
      <c r="AX75" s="116">
        <v>39</v>
      </c>
      <c r="AY75" s="116">
        <v>1921</v>
      </c>
    </row>
    <row r="76" spans="1:51" ht="14.25" customHeight="1" x14ac:dyDescent="0.25">
      <c r="A76" s="107"/>
      <c r="B76" s="108">
        <v>454</v>
      </c>
      <c r="C76" s="108" t="s">
        <v>141</v>
      </c>
      <c r="D76" s="108">
        <v>300</v>
      </c>
      <c r="E76" s="108" t="s">
        <v>475</v>
      </c>
      <c r="F76" s="108" t="s">
        <v>1564</v>
      </c>
      <c r="G76" s="108" t="s">
        <v>142</v>
      </c>
      <c r="H76" s="108" t="s">
        <v>143</v>
      </c>
      <c r="I76" s="108" t="s">
        <v>508</v>
      </c>
      <c r="J76" s="109" t="s">
        <v>389</v>
      </c>
      <c r="K76" s="108" t="s">
        <v>677</v>
      </c>
      <c r="L76" s="110">
        <v>33</v>
      </c>
      <c r="M76" s="110">
        <v>31</v>
      </c>
      <c r="N76" s="110">
        <v>34</v>
      </c>
      <c r="O76" s="110">
        <v>28</v>
      </c>
      <c r="P76" s="110">
        <v>27</v>
      </c>
      <c r="Q76" s="110">
        <v>24</v>
      </c>
      <c r="R76" s="111">
        <f t="shared" si="28"/>
        <v>177</v>
      </c>
      <c r="S76" s="112">
        <f t="shared" si="29"/>
        <v>72.569999999999993</v>
      </c>
      <c r="T76" s="113">
        <f t="shared" si="30"/>
        <v>1713.36</v>
      </c>
      <c r="U76" s="110">
        <v>33</v>
      </c>
      <c r="V76" s="110">
        <v>31</v>
      </c>
      <c r="W76" s="110">
        <v>34</v>
      </c>
      <c r="X76" s="110">
        <v>28</v>
      </c>
      <c r="Y76" s="110">
        <v>27</v>
      </c>
      <c r="Z76" s="110">
        <v>24</v>
      </c>
      <c r="AA76" s="108">
        <f t="shared" si="31"/>
        <v>177</v>
      </c>
      <c r="AB76" s="108">
        <f t="shared" si="32"/>
        <v>72.569999999999993</v>
      </c>
      <c r="AC76" s="113">
        <f t="shared" si="33"/>
        <v>1713.36</v>
      </c>
      <c r="AD76" s="110">
        <v>33</v>
      </c>
      <c r="AE76" s="110">
        <v>31</v>
      </c>
      <c r="AF76" s="110">
        <v>34</v>
      </c>
      <c r="AG76" s="110">
        <v>28</v>
      </c>
      <c r="AH76" s="111">
        <f t="shared" si="34"/>
        <v>126</v>
      </c>
      <c r="AI76" s="108">
        <f t="shared" si="35"/>
        <v>51.66</v>
      </c>
      <c r="AJ76" s="113">
        <f t="shared" si="36"/>
        <v>1219.68</v>
      </c>
      <c r="AK76" s="111">
        <f t="shared" si="27"/>
        <v>480</v>
      </c>
      <c r="AL76" s="114">
        <f t="shared" si="37"/>
        <v>0.41</v>
      </c>
      <c r="AM76" s="112">
        <f t="shared" si="38"/>
        <v>196.79999999999998</v>
      </c>
      <c r="AN76" s="59">
        <v>1.2819999999999999E-3</v>
      </c>
      <c r="AO76" s="115">
        <f t="shared" si="39"/>
        <v>0.61536000000000002</v>
      </c>
      <c r="AP76" s="115">
        <v>9.68</v>
      </c>
      <c r="AQ76" s="115">
        <f t="shared" si="40"/>
        <v>4646.3999999999996</v>
      </c>
      <c r="AR76" s="115">
        <v>0.45</v>
      </c>
      <c r="AS76" s="115">
        <f t="shared" si="41"/>
        <v>216</v>
      </c>
      <c r="AT76" s="115">
        <f t="shared" si="42"/>
        <v>4862.3999999999996</v>
      </c>
      <c r="AU76" s="99" t="s">
        <v>1687</v>
      </c>
      <c r="AV76" s="99" t="s">
        <v>1688</v>
      </c>
      <c r="AW76" s="99">
        <v>42055</v>
      </c>
      <c r="AX76" s="116">
        <v>2</v>
      </c>
      <c r="AY76" s="116">
        <v>127</v>
      </c>
    </row>
    <row r="77" spans="1:51" ht="14.25" customHeight="1" x14ac:dyDescent="0.25">
      <c r="A77" s="107"/>
      <c r="B77" s="108">
        <v>455</v>
      </c>
      <c r="C77" s="108" t="s">
        <v>146</v>
      </c>
      <c r="D77" s="108">
        <v>303</v>
      </c>
      <c r="E77" s="108" t="s">
        <v>476</v>
      </c>
      <c r="F77" s="108" t="s">
        <v>1565</v>
      </c>
      <c r="G77" s="108" t="s">
        <v>148</v>
      </c>
      <c r="H77" s="108" t="s">
        <v>149</v>
      </c>
      <c r="I77" s="108" t="s">
        <v>503</v>
      </c>
      <c r="J77" s="109" t="s">
        <v>389</v>
      </c>
      <c r="K77" s="108" t="s">
        <v>677</v>
      </c>
      <c r="L77" s="110">
        <v>10</v>
      </c>
      <c r="M77" s="110">
        <v>10</v>
      </c>
      <c r="N77" s="110">
        <v>10</v>
      </c>
      <c r="O77" s="110">
        <v>10</v>
      </c>
      <c r="P77" s="110">
        <v>10</v>
      </c>
      <c r="Q77" s="110">
        <v>10</v>
      </c>
      <c r="R77" s="111">
        <f t="shared" si="28"/>
        <v>60</v>
      </c>
      <c r="S77" s="112">
        <f t="shared" si="29"/>
        <v>24.599999999999998</v>
      </c>
      <c r="T77" s="113">
        <f t="shared" si="30"/>
        <v>580.79999999999995</v>
      </c>
      <c r="U77" s="110">
        <v>10</v>
      </c>
      <c r="V77" s="110">
        <v>10</v>
      </c>
      <c r="W77" s="110">
        <v>10</v>
      </c>
      <c r="X77" s="110">
        <v>10</v>
      </c>
      <c r="Y77" s="110">
        <v>10</v>
      </c>
      <c r="Z77" s="110">
        <v>10</v>
      </c>
      <c r="AA77" s="108">
        <f t="shared" si="31"/>
        <v>60</v>
      </c>
      <c r="AB77" s="108">
        <f t="shared" si="32"/>
        <v>24.599999999999998</v>
      </c>
      <c r="AC77" s="113">
        <f t="shared" si="33"/>
        <v>580.79999999999995</v>
      </c>
      <c r="AD77" s="110">
        <v>10</v>
      </c>
      <c r="AE77" s="110">
        <v>10</v>
      </c>
      <c r="AF77" s="110">
        <v>10</v>
      </c>
      <c r="AG77" s="110">
        <v>10</v>
      </c>
      <c r="AH77" s="111">
        <f t="shared" si="34"/>
        <v>40</v>
      </c>
      <c r="AI77" s="108">
        <f t="shared" si="35"/>
        <v>16.399999999999999</v>
      </c>
      <c r="AJ77" s="113">
        <f t="shared" si="36"/>
        <v>387.2</v>
      </c>
      <c r="AK77" s="111">
        <f t="shared" ref="AK77:AK78" si="43">R77+AA77+AH77</f>
        <v>160</v>
      </c>
      <c r="AL77" s="114">
        <f t="shared" si="37"/>
        <v>0.41</v>
      </c>
      <c r="AM77" s="112">
        <f t="shared" si="38"/>
        <v>65.599999999999994</v>
      </c>
      <c r="AN77" s="59">
        <v>1.2819999999999999E-3</v>
      </c>
      <c r="AO77" s="115">
        <f t="shared" si="39"/>
        <v>0.20512</v>
      </c>
      <c r="AP77" s="115">
        <v>9.68</v>
      </c>
      <c r="AQ77" s="115">
        <f t="shared" si="40"/>
        <v>1548.8</v>
      </c>
      <c r="AR77" s="115">
        <v>0.41</v>
      </c>
      <c r="AS77" s="115">
        <f t="shared" si="41"/>
        <v>65.599999999999994</v>
      </c>
      <c r="AT77" s="115">
        <f t="shared" si="42"/>
        <v>1614.3999999999999</v>
      </c>
      <c r="AU77" s="99" t="s">
        <v>1687</v>
      </c>
      <c r="AV77" s="99" t="s">
        <v>1688</v>
      </c>
      <c r="AW77" s="99">
        <v>42055</v>
      </c>
      <c r="AX77" s="116">
        <v>3</v>
      </c>
      <c r="AY77" s="116">
        <v>26</v>
      </c>
    </row>
    <row r="78" spans="1:51" ht="14.25" customHeight="1" x14ac:dyDescent="0.25">
      <c r="A78" s="107"/>
      <c r="B78" s="108">
        <v>455</v>
      </c>
      <c r="C78" s="108" t="s">
        <v>146</v>
      </c>
      <c r="D78" s="108">
        <v>302</v>
      </c>
      <c r="E78" s="108" t="s">
        <v>611</v>
      </c>
      <c r="F78" s="108" t="s">
        <v>1566</v>
      </c>
      <c r="G78" s="108" t="s">
        <v>1650</v>
      </c>
      <c r="H78" s="108" t="s">
        <v>1647</v>
      </c>
      <c r="I78" s="108"/>
      <c r="J78" s="109"/>
      <c r="K78" s="108" t="s">
        <v>918</v>
      </c>
      <c r="L78" s="110">
        <v>10</v>
      </c>
      <c r="M78" s="110">
        <v>10</v>
      </c>
      <c r="N78" s="110">
        <v>10</v>
      </c>
      <c r="O78" s="110">
        <v>10</v>
      </c>
      <c r="P78" s="110">
        <v>10</v>
      </c>
      <c r="Q78" s="110">
        <v>10</v>
      </c>
      <c r="R78" s="111">
        <f t="shared" si="28"/>
        <v>60</v>
      </c>
      <c r="S78" s="112">
        <f t="shared" si="29"/>
        <v>24.599999999999998</v>
      </c>
      <c r="T78" s="113">
        <f t="shared" si="30"/>
        <v>580.79999999999995</v>
      </c>
      <c r="U78" s="110">
        <v>10</v>
      </c>
      <c r="V78" s="110">
        <v>10</v>
      </c>
      <c r="W78" s="110">
        <v>10</v>
      </c>
      <c r="X78" s="110">
        <v>10</v>
      </c>
      <c r="Y78" s="110">
        <v>10</v>
      </c>
      <c r="Z78" s="110">
        <v>10</v>
      </c>
      <c r="AA78" s="108">
        <f t="shared" si="31"/>
        <v>60</v>
      </c>
      <c r="AB78" s="108">
        <f t="shared" si="32"/>
        <v>24.599999999999998</v>
      </c>
      <c r="AC78" s="113">
        <f t="shared" si="33"/>
        <v>580.79999999999995</v>
      </c>
      <c r="AD78" s="110">
        <v>10</v>
      </c>
      <c r="AE78" s="110">
        <v>10</v>
      </c>
      <c r="AF78" s="110">
        <v>10</v>
      </c>
      <c r="AG78" s="110">
        <v>10</v>
      </c>
      <c r="AH78" s="111">
        <f t="shared" si="34"/>
        <v>40</v>
      </c>
      <c r="AI78" s="108">
        <f t="shared" si="35"/>
        <v>16.399999999999999</v>
      </c>
      <c r="AJ78" s="113">
        <f t="shared" si="36"/>
        <v>387.2</v>
      </c>
      <c r="AK78" s="111">
        <f t="shared" si="43"/>
        <v>160</v>
      </c>
      <c r="AL78" s="114">
        <f t="shared" si="37"/>
        <v>0.41</v>
      </c>
      <c r="AM78" s="112">
        <f t="shared" si="38"/>
        <v>65.599999999999994</v>
      </c>
      <c r="AN78" s="59">
        <v>1.2819999999999999E-3</v>
      </c>
      <c r="AO78" s="115">
        <f t="shared" si="39"/>
        <v>0.20512</v>
      </c>
      <c r="AP78" s="115">
        <v>9.68</v>
      </c>
      <c r="AQ78" s="115">
        <f t="shared" si="40"/>
        <v>1548.8</v>
      </c>
      <c r="AR78" s="115">
        <v>0.41</v>
      </c>
      <c r="AS78" s="115">
        <f t="shared" si="41"/>
        <v>65.599999999999994</v>
      </c>
      <c r="AT78" s="115">
        <f t="shared" si="42"/>
        <v>1614.3999999999999</v>
      </c>
      <c r="AU78" s="99" t="s">
        <v>1687</v>
      </c>
      <c r="AV78" s="99" t="s">
        <v>1688</v>
      </c>
      <c r="AW78" s="99">
        <v>42055</v>
      </c>
      <c r="AX78" s="116">
        <v>1</v>
      </c>
      <c r="AY78" s="116">
        <v>9</v>
      </c>
    </row>
    <row r="79" spans="1:51" ht="14.25" customHeight="1" x14ac:dyDescent="0.25">
      <c r="A79" s="107"/>
      <c r="B79" s="108">
        <v>455</v>
      </c>
      <c r="C79" s="108" t="s">
        <v>146</v>
      </c>
      <c r="D79" s="108">
        <v>302</v>
      </c>
      <c r="E79" s="108" t="s">
        <v>611</v>
      </c>
      <c r="F79" s="108" t="s">
        <v>1566</v>
      </c>
      <c r="G79" s="108" t="s">
        <v>1650</v>
      </c>
      <c r="H79" s="108" t="s">
        <v>1647</v>
      </c>
      <c r="I79" s="108"/>
      <c r="J79" s="109"/>
      <c r="K79" s="108" t="s">
        <v>677</v>
      </c>
      <c r="L79" s="110">
        <v>21</v>
      </c>
      <c r="M79" s="110">
        <v>19</v>
      </c>
      <c r="N79" s="110">
        <v>39</v>
      </c>
      <c r="O79" s="110">
        <v>24</v>
      </c>
      <c r="P79" s="110">
        <v>33</v>
      </c>
      <c r="Q79" s="110">
        <v>30</v>
      </c>
      <c r="R79" s="111">
        <f t="shared" si="28"/>
        <v>166</v>
      </c>
      <c r="S79" s="112">
        <f t="shared" si="29"/>
        <v>68.06</v>
      </c>
      <c r="T79" s="113">
        <f t="shared" si="30"/>
        <v>1606.8799999999999</v>
      </c>
      <c r="U79" s="110">
        <v>21</v>
      </c>
      <c r="V79" s="110">
        <v>19</v>
      </c>
      <c r="W79" s="110">
        <v>39</v>
      </c>
      <c r="X79" s="110">
        <v>24</v>
      </c>
      <c r="Y79" s="110">
        <v>33</v>
      </c>
      <c r="Z79" s="110">
        <v>30</v>
      </c>
      <c r="AA79" s="108">
        <f t="shared" si="31"/>
        <v>166</v>
      </c>
      <c r="AB79" s="108">
        <f t="shared" si="32"/>
        <v>68.06</v>
      </c>
      <c r="AC79" s="113">
        <f t="shared" si="33"/>
        <v>1606.8799999999999</v>
      </c>
      <c r="AD79" s="110">
        <v>21</v>
      </c>
      <c r="AE79" s="110">
        <v>19</v>
      </c>
      <c r="AF79" s="110">
        <v>39</v>
      </c>
      <c r="AG79" s="110">
        <v>24</v>
      </c>
      <c r="AH79" s="111">
        <f t="shared" si="34"/>
        <v>103</v>
      </c>
      <c r="AI79" s="108">
        <f t="shared" si="35"/>
        <v>42.23</v>
      </c>
      <c r="AJ79" s="113">
        <f t="shared" si="36"/>
        <v>997.04</v>
      </c>
      <c r="AK79" s="111">
        <f>R79+AA79+AH79</f>
        <v>435</v>
      </c>
      <c r="AL79" s="114">
        <f t="shared" si="37"/>
        <v>0.41</v>
      </c>
      <c r="AM79" s="112">
        <f t="shared" si="38"/>
        <v>178.35</v>
      </c>
      <c r="AN79" s="59">
        <v>1.2819999999999999E-3</v>
      </c>
      <c r="AO79" s="115">
        <f t="shared" si="39"/>
        <v>0.55767</v>
      </c>
      <c r="AP79" s="115">
        <v>9.68</v>
      </c>
      <c r="AQ79" s="115">
        <f t="shared" si="40"/>
        <v>4210.8</v>
      </c>
      <c r="AR79" s="115">
        <v>0.41</v>
      </c>
      <c r="AS79" s="115">
        <f t="shared" si="41"/>
        <v>178.35</v>
      </c>
      <c r="AT79" s="115">
        <f t="shared" si="42"/>
        <v>4389.1500000000005</v>
      </c>
      <c r="AU79" s="99" t="s">
        <v>1687</v>
      </c>
      <c r="AV79" s="99" t="s">
        <v>1688</v>
      </c>
      <c r="AW79" s="99">
        <v>42055</v>
      </c>
      <c r="AX79" s="116">
        <v>3</v>
      </c>
      <c r="AY79" s="116">
        <v>121</v>
      </c>
    </row>
    <row r="80" spans="1:51" ht="14.25" customHeight="1" x14ac:dyDescent="0.25">
      <c r="A80" s="107"/>
      <c r="B80" s="108">
        <v>456</v>
      </c>
      <c r="C80" s="108" t="s">
        <v>150</v>
      </c>
      <c r="D80" s="108">
        <v>301</v>
      </c>
      <c r="E80" s="108" t="s">
        <v>477</v>
      </c>
      <c r="F80" s="108" t="s">
        <v>1567</v>
      </c>
      <c r="G80" s="108" t="s">
        <v>153</v>
      </c>
      <c r="H80" s="108" t="s">
        <v>1648</v>
      </c>
      <c r="I80" s="108" t="s">
        <v>506</v>
      </c>
      <c r="J80" s="109" t="s">
        <v>389</v>
      </c>
      <c r="K80" s="108" t="s">
        <v>741</v>
      </c>
      <c r="L80" s="110">
        <v>313</v>
      </c>
      <c r="M80" s="110">
        <v>438</v>
      </c>
      <c r="N80" s="110">
        <v>433</v>
      </c>
      <c r="O80" s="110">
        <v>455</v>
      </c>
      <c r="P80" s="110">
        <v>365</v>
      </c>
      <c r="Q80" s="110">
        <v>356</v>
      </c>
      <c r="R80" s="111">
        <f t="shared" si="28"/>
        <v>2360</v>
      </c>
      <c r="S80" s="112">
        <f t="shared" si="29"/>
        <v>967.59999999999991</v>
      </c>
      <c r="T80" s="113">
        <f t="shared" si="30"/>
        <v>22844.799999999999</v>
      </c>
      <c r="U80" s="110">
        <v>313</v>
      </c>
      <c r="V80" s="110">
        <v>438</v>
      </c>
      <c r="W80" s="110">
        <v>433</v>
      </c>
      <c r="X80" s="110">
        <v>455</v>
      </c>
      <c r="Y80" s="110">
        <v>365</v>
      </c>
      <c r="Z80" s="110">
        <v>356</v>
      </c>
      <c r="AA80" s="108">
        <f t="shared" si="31"/>
        <v>2360</v>
      </c>
      <c r="AB80" s="108">
        <f t="shared" si="32"/>
        <v>967.59999999999991</v>
      </c>
      <c r="AC80" s="113">
        <f t="shared" si="33"/>
        <v>22844.799999999999</v>
      </c>
      <c r="AD80" s="110">
        <v>313</v>
      </c>
      <c r="AE80" s="110">
        <v>438</v>
      </c>
      <c r="AF80" s="110">
        <v>433</v>
      </c>
      <c r="AG80" s="110">
        <v>455</v>
      </c>
      <c r="AH80" s="111">
        <f t="shared" si="34"/>
        <v>1639</v>
      </c>
      <c r="AI80" s="108">
        <f t="shared" si="35"/>
        <v>671.99</v>
      </c>
      <c r="AJ80" s="113">
        <f t="shared" si="36"/>
        <v>15865.52</v>
      </c>
      <c r="AK80" s="111">
        <f>R80+AA80+AH80</f>
        <v>6359</v>
      </c>
      <c r="AL80" s="114">
        <f t="shared" si="37"/>
        <v>0.40999999999999992</v>
      </c>
      <c r="AM80" s="112">
        <f t="shared" si="38"/>
        <v>2607.1899999999996</v>
      </c>
      <c r="AN80" s="59">
        <v>1.2819999999999999E-3</v>
      </c>
      <c r="AO80" s="115">
        <f t="shared" si="39"/>
        <v>8.1522379999999988</v>
      </c>
      <c r="AP80" s="115">
        <v>9.68</v>
      </c>
      <c r="AQ80" s="115">
        <f t="shared" si="40"/>
        <v>61555.119999999995</v>
      </c>
      <c r="AR80" s="115">
        <v>0.41</v>
      </c>
      <c r="AS80" s="115">
        <f t="shared" si="41"/>
        <v>2607.19</v>
      </c>
      <c r="AT80" s="115">
        <f t="shared" si="42"/>
        <v>64162.31</v>
      </c>
      <c r="AU80" s="99" t="s">
        <v>1687</v>
      </c>
      <c r="AV80" s="99" t="s">
        <v>1688</v>
      </c>
      <c r="AW80" s="99">
        <v>42055</v>
      </c>
      <c r="AX80" s="116">
        <v>45</v>
      </c>
      <c r="AY80" s="116">
        <v>1612</v>
      </c>
    </row>
    <row r="81" spans="1:51" ht="14.25" customHeight="1" x14ac:dyDescent="0.25">
      <c r="A81" s="107"/>
      <c r="B81" s="108">
        <v>458</v>
      </c>
      <c r="C81" s="108" t="s">
        <v>154</v>
      </c>
      <c r="D81" s="108">
        <v>303</v>
      </c>
      <c r="E81" s="108" t="s">
        <v>478</v>
      </c>
      <c r="F81" s="108" t="s">
        <v>1568</v>
      </c>
      <c r="G81" s="108" t="s">
        <v>155</v>
      </c>
      <c r="H81" s="108" t="s">
        <v>156</v>
      </c>
      <c r="I81" s="108" t="s">
        <v>503</v>
      </c>
      <c r="J81" s="109" t="s">
        <v>389</v>
      </c>
      <c r="K81" s="108" t="s">
        <v>677</v>
      </c>
      <c r="L81" s="110">
        <v>2698</v>
      </c>
      <c r="M81" s="110">
        <v>2674</v>
      </c>
      <c r="N81" s="110">
        <v>2601</v>
      </c>
      <c r="O81" s="110">
        <v>2790</v>
      </c>
      <c r="P81" s="110">
        <v>2972</v>
      </c>
      <c r="Q81" s="110">
        <v>3112</v>
      </c>
      <c r="R81" s="111">
        <f t="shared" si="28"/>
        <v>16847</v>
      </c>
      <c r="S81" s="112">
        <f t="shared" si="29"/>
        <v>6907.2699999999995</v>
      </c>
      <c r="T81" s="113">
        <f t="shared" si="30"/>
        <v>163078.96</v>
      </c>
      <c r="U81" s="110">
        <v>2698</v>
      </c>
      <c r="V81" s="110">
        <v>2674</v>
      </c>
      <c r="W81" s="110">
        <v>2601</v>
      </c>
      <c r="X81" s="110">
        <v>2790</v>
      </c>
      <c r="Y81" s="110">
        <v>2972</v>
      </c>
      <c r="Z81" s="110">
        <v>3112</v>
      </c>
      <c r="AA81" s="108">
        <f t="shared" si="31"/>
        <v>16847</v>
      </c>
      <c r="AB81" s="108">
        <f t="shared" si="32"/>
        <v>6907.2699999999995</v>
      </c>
      <c r="AC81" s="113">
        <f t="shared" si="33"/>
        <v>163078.96</v>
      </c>
      <c r="AD81" s="110">
        <v>2698</v>
      </c>
      <c r="AE81" s="110">
        <v>2674</v>
      </c>
      <c r="AF81" s="110">
        <v>2601</v>
      </c>
      <c r="AG81" s="110">
        <v>2790</v>
      </c>
      <c r="AH81" s="111">
        <f t="shared" si="34"/>
        <v>10763</v>
      </c>
      <c r="AI81" s="108">
        <f t="shared" si="35"/>
        <v>4412.83</v>
      </c>
      <c r="AJ81" s="113">
        <f t="shared" si="36"/>
        <v>104185.84</v>
      </c>
      <c r="AK81" s="111">
        <f>R81+AA81+AH81</f>
        <v>44457</v>
      </c>
      <c r="AL81" s="114">
        <f t="shared" si="37"/>
        <v>0.41</v>
      </c>
      <c r="AM81" s="112">
        <f t="shared" si="38"/>
        <v>18227.37</v>
      </c>
      <c r="AN81" s="59">
        <v>1.2819999999999999E-3</v>
      </c>
      <c r="AO81" s="115">
        <f t="shared" si="39"/>
        <v>56.993873999999998</v>
      </c>
      <c r="AP81" s="115">
        <v>9.68</v>
      </c>
      <c r="AQ81" s="115">
        <f t="shared" si="40"/>
        <v>430343.76</v>
      </c>
      <c r="AR81" s="115">
        <v>0.41</v>
      </c>
      <c r="AS81" s="115">
        <f t="shared" si="41"/>
        <v>18227.37</v>
      </c>
      <c r="AT81" s="115">
        <f t="shared" si="42"/>
        <v>448571.13</v>
      </c>
      <c r="AU81" s="99" t="s">
        <v>1687</v>
      </c>
      <c r="AV81" s="99" t="s">
        <v>1688</v>
      </c>
      <c r="AW81" s="99">
        <v>42055</v>
      </c>
      <c r="AX81" s="116">
        <v>204</v>
      </c>
      <c r="AY81" s="116">
        <v>12196</v>
      </c>
    </row>
    <row r="82" spans="1:51" ht="14.25" customHeight="1" x14ac:dyDescent="0.25">
      <c r="A82" s="107"/>
      <c r="B82" s="108">
        <v>458</v>
      </c>
      <c r="C82" s="108" t="s">
        <v>154</v>
      </c>
      <c r="D82" s="108">
        <v>309</v>
      </c>
      <c r="E82" s="108" t="s">
        <v>479</v>
      </c>
      <c r="F82" s="108" t="s">
        <v>1569</v>
      </c>
      <c r="G82" s="108" t="s">
        <v>158</v>
      </c>
      <c r="H82" s="108" t="s">
        <v>159</v>
      </c>
      <c r="I82" s="108" t="s">
        <v>503</v>
      </c>
      <c r="J82" s="109" t="s">
        <v>389</v>
      </c>
      <c r="K82" s="108" t="s">
        <v>677</v>
      </c>
      <c r="L82" s="110">
        <v>943</v>
      </c>
      <c r="M82" s="110">
        <v>914</v>
      </c>
      <c r="N82" s="110">
        <v>994</v>
      </c>
      <c r="O82" s="110">
        <v>838</v>
      </c>
      <c r="P82" s="110">
        <v>951</v>
      </c>
      <c r="Q82" s="110">
        <v>919</v>
      </c>
      <c r="R82" s="111">
        <f t="shared" si="28"/>
        <v>5559</v>
      </c>
      <c r="S82" s="112">
        <f t="shared" si="29"/>
        <v>2279.19</v>
      </c>
      <c r="T82" s="113">
        <f t="shared" si="30"/>
        <v>53811.119999999995</v>
      </c>
      <c r="U82" s="110">
        <v>943</v>
      </c>
      <c r="V82" s="110">
        <v>914</v>
      </c>
      <c r="W82" s="110">
        <v>994</v>
      </c>
      <c r="X82" s="110">
        <v>838</v>
      </c>
      <c r="Y82" s="110">
        <v>951</v>
      </c>
      <c r="Z82" s="110">
        <v>919</v>
      </c>
      <c r="AA82" s="108">
        <f t="shared" si="31"/>
        <v>5559</v>
      </c>
      <c r="AB82" s="108">
        <f t="shared" si="32"/>
        <v>2279.19</v>
      </c>
      <c r="AC82" s="113">
        <f t="shared" si="33"/>
        <v>53811.119999999995</v>
      </c>
      <c r="AD82" s="110">
        <v>943</v>
      </c>
      <c r="AE82" s="110">
        <v>914</v>
      </c>
      <c r="AF82" s="110">
        <v>994</v>
      </c>
      <c r="AG82" s="110">
        <v>838</v>
      </c>
      <c r="AH82" s="111">
        <f t="shared" si="34"/>
        <v>3689</v>
      </c>
      <c r="AI82" s="108">
        <f t="shared" si="35"/>
        <v>1512.49</v>
      </c>
      <c r="AJ82" s="113">
        <f t="shared" si="36"/>
        <v>35709.519999999997</v>
      </c>
      <c r="AK82" s="111">
        <f>R82+AA82+AH82</f>
        <v>14807</v>
      </c>
      <c r="AL82" s="114">
        <f t="shared" si="37"/>
        <v>0.41</v>
      </c>
      <c r="AM82" s="112">
        <f t="shared" si="38"/>
        <v>6070.87</v>
      </c>
      <c r="AN82" s="59">
        <v>1.2819999999999999E-3</v>
      </c>
      <c r="AO82" s="115">
        <f t="shared" si="39"/>
        <v>18.982574</v>
      </c>
      <c r="AP82" s="115">
        <v>9.68</v>
      </c>
      <c r="AQ82" s="115">
        <f t="shared" si="40"/>
        <v>143331.76</v>
      </c>
      <c r="AR82" s="115">
        <v>0.41</v>
      </c>
      <c r="AS82" s="115">
        <f t="shared" si="41"/>
        <v>6070.87</v>
      </c>
      <c r="AT82" s="115">
        <f t="shared" si="42"/>
        <v>149402.63</v>
      </c>
      <c r="AU82" s="99" t="s">
        <v>1687</v>
      </c>
      <c r="AV82" s="99" t="s">
        <v>1688</v>
      </c>
      <c r="AW82" s="99">
        <v>42055</v>
      </c>
      <c r="AX82" s="116">
        <v>76</v>
      </c>
      <c r="AY82" s="116">
        <v>4013</v>
      </c>
    </row>
    <row r="83" spans="1:51" ht="14.25" customHeight="1" x14ac:dyDescent="0.25">
      <c r="A83" s="107"/>
      <c r="B83" s="108">
        <v>458</v>
      </c>
      <c r="C83" s="108" t="s">
        <v>154</v>
      </c>
      <c r="D83" s="108">
        <v>307</v>
      </c>
      <c r="E83" s="108" t="s">
        <v>480</v>
      </c>
      <c r="F83" s="108" t="s">
        <v>1570</v>
      </c>
      <c r="G83" s="108" t="s">
        <v>161</v>
      </c>
      <c r="H83" s="108" t="s">
        <v>162</v>
      </c>
      <c r="I83" s="108" t="s">
        <v>503</v>
      </c>
      <c r="J83" s="109" t="s">
        <v>389</v>
      </c>
      <c r="K83" s="108" t="s">
        <v>918</v>
      </c>
      <c r="L83" s="110">
        <v>1606</v>
      </c>
      <c r="M83" s="110">
        <v>1678</v>
      </c>
      <c r="N83" s="110">
        <v>1828</v>
      </c>
      <c r="O83" s="110">
        <v>1771</v>
      </c>
      <c r="P83" s="110">
        <v>1728</v>
      </c>
      <c r="Q83" s="110">
        <v>1765</v>
      </c>
      <c r="R83" s="111">
        <f t="shared" si="28"/>
        <v>10376</v>
      </c>
      <c r="S83" s="112">
        <f t="shared" si="29"/>
        <v>4254.16</v>
      </c>
      <c r="T83" s="113">
        <f t="shared" si="30"/>
        <v>100439.67999999999</v>
      </c>
      <c r="U83" s="110">
        <v>1606</v>
      </c>
      <c r="V83" s="110">
        <v>1678</v>
      </c>
      <c r="W83" s="110">
        <v>1828</v>
      </c>
      <c r="X83" s="110">
        <v>1771</v>
      </c>
      <c r="Y83" s="110">
        <v>1728</v>
      </c>
      <c r="Z83" s="110">
        <v>1765</v>
      </c>
      <c r="AA83" s="108">
        <f t="shared" si="31"/>
        <v>10376</v>
      </c>
      <c r="AB83" s="108">
        <f t="shared" si="32"/>
        <v>4254.16</v>
      </c>
      <c r="AC83" s="113">
        <f t="shared" si="33"/>
        <v>100439.67999999999</v>
      </c>
      <c r="AD83" s="110">
        <v>1606</v>
      </c>
      <c r="AE83" s="110">
        <v>1678</v>
      </c>
      <c r="AF83" s="110">
        <v>1828</v>
      </c>
      <c r="AG83" s="110">
        <v>1771</v>
      </c>
      <c r="AH83" s="111">
        <f t="shared" si="34"/>
        <v>6883</v>
      </c>
      <c r="AI83" s="108">
        <f t="shared" si="35"/>
        <v>2822.0299999999997</v>
      </c>
      <c r="AJ83" s="113">
        <f t="shared" si="36"/>
        <v>66627.44</v>
      </c>
      <c r="AK83" s="111">
        <f t="shared" ref="AK83:AK84" si="44">R83+AA83+AH83</f>
        <v>27635</v>
      </c>
      <c r="AL83" s="114">
        <f t="shared" si="37"/>
        <v>0.40999999999999992</v>
      </c>
      <c r="AM83" s="112">
        <f t="shared" si="38"/>
        <v>11330.349999999999</v>
      </c>
      <c r="AN83" s="59">
        <v>1.2819999999999999E-3</v>
      </c>
      <c r="AO83" s="115">
        <f t="shared" si="39"/>
        <v>35.428069999999998</v>
      </c>
      <c r="AP83" s="115">
        <v>9.68</v>
      </c>
      <c r="AQ83" s="115">
        <f t="shared" si="40"/>
        <v>267506.8</v>
      </c>
      <c r="AR83" s="115">
        <v>0.41</v>
      </c>
      <c r="AS83" s="115">
        <f t="shared" si="41"/>
        <v>11330.349999999999</v>
      </c>
      <c r="AT83" s="115">
        <f t="shared" si="42"/>
        <v>278837.14999999997</v>
      </c>
      <c r="AU83" s="99" t="s">
        <v>1687</v>
      </c>
      <c r="AV83" s="99" t="s">
        <v>1688</v>
      </c>
      <c r="AW83" s="99">
        <v>42055</v>
      </c>
      <c r="AX83" s="116">
        <v>158</v>
      </c>
      <c r="AY83" s="116">
        <v>7726</v>
      </c>
    </row>
    <row r="84" spans="1:51" ht="14.25" customHeight="1" x14ac:dyDescent="0.25">
      <c r="A84" s="107"/>
      <c r="B84" s="108">
        <v>458</v>
      </c>
      <c r="C84" s="108" t="s">
        <v>154</v>
      </c>
      <c r="D84" s="108">
        <v>314</v>
      </c>
      <c r="E84" s="108" t="s">
        <v>482</v>
      </c>
      <c r="F84" s="108" t="s">
        <v>1571</v>
      </c>
      <c r="G84" s="108" t="s">
        <v>163</v>
      </c>
      <c r="H84" s="108" t="s">
        <v>166</v>
      </c>
      <c r="I84" s="108" t="s">
        <v>503</v>
      </c>
      <c r="J84" s="109" t="s">
        <v>389</v>
      </c>
      <c r="K84" s="108" t="s">
        <v>677</v>
      </c>
      <c r="L84" s="110">
        <v>595</v>
      </c>
      <c r="M84" s="110">
        <v>732</v>
      </c>
      <c r="N84" s="110">
        <v>685</v>
      </c>
      <c r="O84" s="110">
        <v>721</v>
      </c>
      <c r="P84" s="110">
        <v>726</v>
      </c>
      <c r="Q84" s="110">
        <v>705</v>
      </c>
      <c r="R84" s="111">
        <f>SUM(L84:Q84)</f>
        <v>4164</v>
      </c>
      <c r="S84" s="112">
        <f t="shared" si="29"/>
        <v>1707.24</v>
      </c>
      <c r="T84" s="113">
        <f t="shared" si="30"/>
        <v>40307.519999999997</v>
      </c>
      <c r="U84" s="110">
        <v>595</v>
      </c>
      <c r="V84" s="110">
        <v>732</v>
      </c>
      <c r="W84" s="110">
        <v>685</v>
      </c>
      <c r="X84" s="110">
        <v>721</v>
      </c>
      <c r="Y84" s="110">
        <v>726</v>
      </c>
      <c r="Z84" s="110">
        <v>705</v>
      </c>
      <c r="AA84" s="108">
        <f t="shared" si="31"/>
        <v>4164</v>
      </c>
      <c r="AB84" s="108">
        <f t="shared" si="32"/>
        <v>1707.24</v>
      </c>
      <c r="AC84" s="113">
        <f t="shared" si="33"/>
        <v>40307.519999999997</v>
      </c>
      <c r="AD84" s="110">
        <v>595</v>
      </c>
      <c r="AE84" s="110">
        <v>732</v>
      </c>
      <c r="AF84" s="110">
        <v>685</v>
      </c>
      <c r="AG84" s="110">
        <v>721</v>
      </c>
      <c r="AH84" s="111">
        <f t="shared" si="34"/>
        <v>2733</v>
      </c>
      <c r="AI84" s="108">
        <f t="shared" si="35"/>
        <v>1120.53</v>
      </c>
      <c r="AJ84" s="113">
        <f t="shared" si="36"/>
        <v>26455.439999999999</v>
      </c>
      <c r="AK84" s="111">
        <f t="shared" si="44"/>
        <v>11061</v>
      </c>
      <c r="AL84" s="114">
        <f t="shared" si="37"/>
        <v>0.41000000000000003</v>
      </c>
      <c r="AM84" s="112">
        <f t="shared" si="38"/>
        <v>4535.01</v>
      </c>
      <c r="AN84" s="59">
        <v>1.2819999999999999E-3</v>
      </c>
      <c r="AO84" s="115">
        <f t="shared" si="39"/>
        <v>14.180202</v>
      </c>
      <c r="AP84" s="115">
        <v>9.68</v>
      </c>
      <c r="AQ84" s="115">
        <f t="shared" si="40"/>
        <v>107070.48</v>
      </c>
      <c r="AR84" s="115">
        <v>0.41</v>
      </c>
      <c r="AS84" s="115">
        <f t="shared" si="41"/>
        <v>4535.0099999999993</v>
      </c>
      <c r="AT84" s="115">
        <f t="shared" si="42"/>
        <v>111605.48999999999</v>
      </c>
      <c r="AU84" s="99" t="s">
        <v>1687</v>
      </c>
      <c r="AV84" s="99" t="s">
        <v>1688</v>
      </c>
      <c r="AW84" s="99">
        <v>42055</v>
      </c>
      <c r="AX84" s="116">
        <v>56</v>
      </c>
      <c r="AY84" s="116">
        <v>3013</v>
      </c>
    </row>
    <row r="85" spans="1:51" ht="14.25" customHeight="1" x14ac:dyDescent="0.25">
      <c r="A85" s="107"/>
      <c r="B85" s="108">
        <v>458</v>
      </c>
      <c r="C85" s="108" t="s">
        <v>154</v>
      </c>
      <c r="D85" s="108">
        <v>306</v>
      </c>
      <c r="E85" s="108" t="s">
        <v>481</v>
      </c>
      <c r="F85" s="108" t="s">
        <v>1572</v>
      </c>
      <c r="G85" s="108" t="s">
        <v>165</v>
      </c>
      <c r="H85" s="108" t="s">
        <v>164</v>
      </c>
      <c r="I85" s="108" t="s">
        <v>503</v>
      </c>
      <c r="J85" s="109" t="s">
        <v>389</v>
      </c>
      <c r="K85" s="108" t="s">
        <v>918</v>
      </c>
      <c r="L85" s="110">
        <v>667</v>
      </c>
      <c r="M85" s="110">
        <v>653</v>
      </c>
      <c r="N85" s="110">
        <v>808</v>
      </c>
      <c r="O85" s="110">
        <v>774</v>
      </c>
      <c r="P85" s="110">
        <v>809</v>
      </c>
      <c r="Q85" s="110">
        <v>834</v>
      </c>
      <c r="R85" s="111">
        <f t="shared" si="28"/>
        <v>4545</v>
      </c>
      <c r="S85" s="112">
        <f t="shared" si="29"/>
        <v>1863.4499999999998</v>
      </c>
      <c r="T85" s="113">
        <f t="shared" si="30"/>
        <v>43995.6</v>
      </c>
      <c r="U85" s="110">
        <v>667</v>
      </c>
      <c r="V85" s="110">
        <v>653</v>
      </c>
      <c r="W85" s="110">
        <v>808</v>
      </c>
      <c r="X85" s="110">
        <v>774</v>
      </c>
      <c r="Y85" s="110">
        <v>809</v>
      </c>
      <c r="Z85" s="110">
        <v>834</v>
      </c>
      <c r="AA85" s="108">
        <f t="shared" si="31"/>
        <v>4545</v>
      </c>
      <c r="AB85" s="108">
        <f t="shared" si="32"/>
        <v>1863.4499999999998</v>
      </c>
      <c r="AC85" s="113">
        <f t="shared" si="33"/>
        <v>43995.6</v>
      </c>
      <c r="AD85" s="110">
        <v>667</v>
      </c>
      <c r="AE85" s="110">
        <v>653</v>
      </c>
      <c r="AF85" s="110">
        <v>808</v>
      </c>
      <c r="AG85" s="110">
        <v>774</v>
      </c>
      <c r="AH85" s="111">
        <f t="shared" si="34"/>
        <v>2902</v>
      </c>
      <c r="AI85" s="108">
        <f t="shared" si="35"/>
        <v>1189.82</v>
      </c>
      <c r="AJ85" s="113">
        <f t="shared" si="36"/>
        <v>28091.360000000001</v>
      </c>
      <c r="AK85" s="111">
        <f>R85+AA85+AH85</f>
        <v>11992</v>
      </c>
      <c r="AL85" s="114">
        <f t="shared" si="37"/>
        <v>0.40999999999999992</v>
      </c>
      <c r="AM85" s="112">
        <f t="shared" si="38"/>
        <v>4916.7199999999993</v>
      </c>
      <c r="AN85" s="59">
        <v>1.2819999999999999E-3</v>
      </c>
      <c r="AO85" s="115">
        <f t="shared" si="39"/>
        <v>15.373743999999999</v>
      </c>
      <c r="AP85" s="115">
        <v>9.68</v>
      </c>
      <c r="AQ85" s="115">
        <f t="shared" si="40"/>
        <v>116082.56</v>
      </c>
      <c r="AR85" s="115">
        <v>0.41</v>
      </c>
      <c r="AS85" s="115">
        <f t="shared" si="41"/>
        <v>4916.7199999999993</v>
      </c>
      <c r="AT85" s="115">
        <f t="shared" si="42"/>
        <v>120999.28</v>
      </c>
      <c r="AU85" s="99" t="s">
        <v>1687</v>
      </c>
      <c r="AV85" s="99" t="s">
        <v>1688</v>
      </c>
      <c r="AW85" s="99">
        <v>42055</v>
      </c>
      <c r="AX85" s="116">
        <v>119</v>
      </c>
      <c r="AY85" s="116">
        <v>3396</v>
      </c>
    </row>
    <row r="86" spans="1:51" ht="14.25" customHeight="1" x14ac:dyDescent="0.25">
      <c r="A86" s="107"/>
      <c r="B86" s="108">
        <v>458</v>
      </c>
      <c r="C86" s="108" t="s">
        <v>154</v>
      </c>
      <c r="D86" s="108">
        <v>304</v>
      </c>
      <c r="E86" s="108" t="s">
        <v>483</v>
      </c>
      <c r="F86" s="108" t="s">
        <v>1573</v>
      </c>
      <c r="G86" s="108" t="s">
        <v>167</v>
      </c>
      <c r="H86" s="108" t="s">
        <v>53</v>
      </c>
      <c r="I86" s="108" t="s">
        <v>503</v>
      </c>
      <c r="J86" s="109" t="s">
        <v>389</v>
      </c>
      <c r="K86" s="108" t="s">
        <v>918</v>
      </c>
      <c r="L86" s="110">
        <v>743</v>
      </c>
      <c r="M86" s="110">
        <v>774</v>
      </c>
      <c r="N86" s="110">
        <v>758</v>
      </c>
      <c r="O86" s="110">
        <v>871</v>
      </c>
      <c r="P86" s="110">
        <v>809</v>
      </c>
      <c r="Q86" s="110">
        <v>889</v>
      </c>
      <c r="R86" s="111">
        <f t="shared" si="28"/>
        <v>4844</v>
      </c>
      <c r="S86" s="112">
        <f t="shared" si="29"/>
        <v>1986.04</v>
      </c>
      <c r="T86" s="113">
        <f t="shared" si="30"/>
        <v>46889.919999999998</v>
      </c>
      <c r="U86" s="110">
        <v>743</v>
      </c>
      <c r="V86" s="110">
        <v>774</v>
      </c>
      <c r="W86" s="110">
        <v>758</v>
      </c>
      <c r="X86" s="110">
        <v>871</v>
      </c>
      <c r="Y86" s="110">
        <v>809</v>
      </c>
      <c r="Z86" s="110">
        <v>889</v>
      </c>
      <c r="AA86" s="108">
        <f t="shared" si="31"/>
        <v>4844</v>
      </c>
      <c r="AB86" s="108">
        <f t="shared" si="32"/>
        <v>1986.04</v>
      </c>
      <c r="AC86" s="113">
        <f t="shared" si="33"/>
        <v>46889.919999999998</v>
      </c>
      <c r="AD86" s="110">
        <v>743</v>
      </c>
      <c r="AE86" s="110">
        <v>774</v>
      </c>
      <c r="AF86" s="110">
        <v>758</v>
      </c>
      <c r="AG86" s="110">
        <v>871</v>
      </c>
      <c r="AH86" s="111">
        <f t="shared" si="34"/>
        <v>3146</v>
      </c>
      <c r="AI86" s="108">
        <f t="shared" si="35"/>
        <v>1289.8599999999999</v>
      </c>
      <c r="AJ86" s="113">
        <f t="shared" si="36"/>
        <v>30453.279999999999</v>
      </c>
      <c r="AK86" s="111">
        <f t="shared" ref="AK86:AK87" si="45">R86+AA86+AH86</f>
        <v>12834</v>
      </c>
      <c r="AL86" s="114">
        <f t="shared" si="37"/>
        <v>0.41</v>
      </c>
      <c r="AM86" s="112">
        <f t="shared" si="38"/>
        <v>5261.94</v>
      </c>
      <c r="AN86" s="59">
        <v>1.2819999999999999E-3</v>
      </c>
      <c r="AO86" s="115">
        <f t="shared" si="39"/>
        <v>16.453188000000001</v>
      </c>
      <c r="AP86" s="115">
        <v>9.68</v>
      </c>
      <c r="AQ86" s="115">
        <f t="shared" si="40"/>
        <v>124233.12</v>
      </c>
      <c r="AR86" s="115">
        <v>0.41</v>
      </c>
      <c r="AS86" s="115">
        <f t="shared" si="41"/>
        <v>5261.94</v>
      </c>
      <c r="AT86" s="115">
        <f t="shared" si="42"/>
        <v>129495.06</v>
      </c>
      <c r="AU86" s="99" t="s">
        <v>1687</v>
      </c>
      <c r="AV86" s="99" t="s">
        <v>1688</v>
      </c>
      <c r="AW86" s="99">
        <v>42055</v>
      </c>
      <c r="AX86" s="116">
        <v>143</v>
      </c>
      <c r="AY86" s="116">
        <v>3616</v>
      </c>
    </row>
    <row r="87" spans="1:51" ht="14.25" customHeight="1" x14ac:dyDescent="0.25">
      <c r="A87" s="107"/>
      <c r="B87" s="108">
        <v>458</v>
      </c>
      <c r="C87" s="108" t="s">
        <v>154</v>
      </c>
      <c r="D87" s="108">
        <v>304</v>
      </c>
      <c r="E87" s="108" t="s">
        <v>483</v>
      </c>
      <c r="F87" s="108" t="s">
        <v>1573</v>
      </c>
      <c r="G87" s="108" t="s">
        <v>167</v>
      </c>
      <c r="H87" s="108" t="s">
        <v>53</v>
      </c>
      <c r="I87" s="108" t="s">
        <v>503</v>
      </c>
      <c r="J87" s="109" t="s">
        <v>389</v>
      </c>
      <c r="K87" s="108" t="s">
        <v>677</v>
      </c>
      <c r="L87" s="110">
        <v>432</v>
      </c>
      <c r="M87" s="110">
        <v>401</v>
      </c>
      <c r="N87" s="110">
        <v>395</v>
      </c>
      <c r="O87" s="110">
        <v>398</v>
      </c>
      <c r="P87" s="110">
        <v>485</v>
      </c>
      <c r="Q87" s="110">
        <v>521</v>
      </c>
      <c r="R87" s="111">
        <f t="shared" si="28"/>
        <v>2632</v>
      </c>
      <c r="S87" s="112">
        <f t="shared" si="29"/>
        <v>1079.1199999999999</v>
      </c>
      <c r="T87" s="113">
        <f t="shared" si="30"/>
        <v>25477.759999999998</v>
      </c>
      <c r="U87" s="110">
        <v>432</v>
      </c>
      <c r="V87" s="110">
        <v>401</v>
      </c>
      <c r="W87" s="110">
        <v>395</v>
      </c>
      <c r="X87" s="110">
        <v>398</v>
      </c>
      <c r="Y87" s="110">
        <v>485</v>
      </c>
      <c r="Z87" s="110">
        <v>521</v>
      </c>
      <c r="AA87" s="108">
        <f t="shared" si="31"/>
        <v>2632</v>
      </c>
      <c r="AB87" s="108">
        <f t="shared" si="32"/>
        <v>1079.1199999999999</v>
      </c>
      <c r="AC87" s="113">
        <f t="shared" si="33"/>
        <v>25477.759999999998</v>
      </c>
      <c r="AD87" s="110">
        <v>432</v>
      </c>
      <c r="AE87" s="110">
        <v>401</v>
      </c>
      <c r="AF87" s="110">
        <v>395</v>
      </c>
      <c r="AG87" s="110">
        <v>398</v>
      </c>
      <c r="AH87" s="111">
        <f t="shared" si="34"/>
        <v>1626</v>
      </c>
      <c r="AI87" s="108">
        <f t="shared" si="35"/>
        <v>666.66</v>
      </c>
      <c r="AJ87" s="113">
        <f t="shared" si="36"/>
        <v>15739.68</v>
      </c>
      <c r="AK87" s="111">
        <f t="shared" si="45"/>
        <v>6890</v>
      </c>
      <c r="AL87" s="114">
        <f t="shared" si="37"/>
        <v>0.40999999999999992</v>
      </c>
      <c r="AM87" s="112">
        <f t="shared" si="38"/>
        <v>2824.8999999999996</v>
      </c>
      <c r="AN87" s="59">
        <v>1.2819999999999999E-3</v>
      </c>
      <c r="AO87" s="115">
        <f t="shared" si="39"/>
        <v>8.8329799999999992</v>
      </c>
      <c r="AP87" s="115">
        <v>9.68</v>
      </c>
      <c r="AQ87" s="115">
        <f t="shared" si="40"/>
        <v>66695.199999999997</v>
      </c>
      <c r="AR87" s="115">
        <v>0.41</v>
      </c>
      <c r="AS87" s="115">
        <f t="shared" si="41"/>
        <v>2824.8999999999996</v>
      </c>
      <c r="AT87" s="115">
        <f t="shared" si="42"/>
        <v>69520.099999999991</v>
      </c>
      <c r="AU87" s="99" t="s">
        <v>1687</v>
      </c>
      <c r="AV87" s="99" t="s">
        <v>1688</v>
      </c>
      <c r="AW87" s="99">
        <v>42055</v>
      </c>
      <c r="AX87" s="116">
        <v>35</v>
      </c>
      <c r="AY87" s="116">
        <v>1907</v>
      </c>
    </row>
    <row r="88" spans="1:51" ht="14.25" customHeight="1" x14ac:dyDescent="0.25">
      <c r="A88" s="107"/>
      <c r="B88" s="108">
        <v>458</v>
      </c>
      <c r="C88" s="108" t="s">
        <v>154</v>
      </c>
      <c r="D88" s="108">
        <v>312</v>
      </c>
      <c r="E88" s="108" t="s">
        <v>484</v>
      </c>
      <c r="F88" s="108" t="s">
        <v>1574</v>
      </c>
      <c r="G88" s="108" t="s">
        <v>168</v>
      </c>
      <c r="H88" s="108" t="s">
        <v>169</v>
      </c>
      <c r="I88" s="108" t="s">
        <v>503</v>
      </c>
      <c r="J88" s="109" t="s">
        <v>389</v>
      </c>
      <c r="K88" s="108" t="s">
        <v>677</v>
      </c>
      <c r="L88" s="110">
        <v>719</v>
      </c>
      <c r="M88" s="110">
        <v>707</v>
      </c>
      <c r="N88" s="110">
        <v>685</v>
      </c>
      <c r="O88" s="110">
        <v>704</v>
      </c>
      <c r="P88" s="110">
        <v>782</v>
      </c>
      <c r="Q88" s="110">
        <v>791</v>
      </c>
      <c r="R88" s="111">
        <f t="shared" si="28"/>
        <v>4388</v>
      </c>
      <c r="S88" s="112">
        <f t="shared" si="29"/>
        <v>1799.08</v>
      </c>
      <c r="T88" s="113">
        <f t="shared" si="30"/>
        <v>42475.839999999997</v>
      </c>
      <c r="U88" s="110">
        <v>719</v>
      </c>
      <c r="V88" s="110">
        <v>707</v>
      </c>
      <c r="W88" s="110">
        <v>685</v>
      </c>
      <c r="X88" s="110">
        <v>704</v>
      </c>
      <c r="Y88" s="110">
        <v>782</v>
      </c>
      <c r="Z88" s="110">
        <v>791</v>
      </c>
      <c r="AA88" s="108">
        <f t="shared" si="31"/>
        <v>4388</v>
      </c>
      <c r="AB88" s="108">
        <f t="shared" si="32"/>
        <v>1799.08</v>
      </c>
      <c r="AC88" s="113">
        <f t="shared" si="33"/>
        <v>42475.839999999997</v>
      </c>
      <c r="AD88" s="110">
        <v>719</v>
      </c>
      <c r="AE88" s="110">
        <v>707</v>
      </c>
      <c r="AF88" s="110">
        <v>685</v>
      </c>
      <c r="AG88" s="110">
        <v>704</v>
      </c>
      <c r="AH88" s="111">
        <f t="shared" si="34"/>
        <v>2815</v>
      </c>
      <c r="AI88" s="108">
        <f t="shared" si="35"/>
        <v>1154.1499999999999</v>
      </c>
      <c r="AJ88" s="113">
        <f t="shared" si="36"/>
        <v>27249.200000000001</v>
      </c>
      <c r="AK88" s="111">
        <f>R88+AA88+AH88</f>
        <v>11591</v>
      </c>
      <c r="AL88" s="114">
        <f t="shared" si="37"/>
        <v>0.41</v>
      </c>
      <c r="AM88" s="112">
        <f t="shared" si="38"/>
        <v>4752.3099999999995</v>
      </c>
      <c r="AN88" s="59">
        <v>1.2819999999999999E-3</v>
      </c>
      <c r="AO88" s="115">
        <f t="shared" si="39"/>
        <v>14.859662</v>
      </c>
      <c r="AP88" s="115">
        <v>9.68</v>
      </c>
      <c r="AQ88" s="115">
        <f t="shared" si="40"/>
        <v>112200.87999999999</v>
      </c>
      <c r="AR88" s="115">
        <v>0.41</v>
      </c>
      <c r="AS88" s="115">
        <f t="shared" si="41"/>
        <v>4752.3099999999995</v>
      </c>
      <c r="AT88" s="115">
        <f t="shared" si="42"/>
        <v>116953.18999999999</v>
      </c>
      <c r="AU88" s="99" t="s">
        <v>1687</v>
      </c>
      <c r="AV88" s="99" t="s">
        <v>1688</v>
      </c>
      <c r="AW88" s="99">
        <v>42055</v>
      </c>
      <c r="AX88" s="116">
        <v>108</v>
      </c>
      <c r="AY88" s="116">
        <v>3175</v>
      </c>
    </row>
    <row r="89" spans="1:51" ht="14.25" customHeight="1" x14ac:dyDescent="0.25">
      <c r="A89" s="107"/>
      <c r="B89" s="108">
        <v>458</v>
      </c>
      <c r="C89" s="108" t="s">
        <v>154</v>
      </c>
      <c r="D89" s="108">
        <v>302</v>
      </c>
      <c r="E89" s="108" t="s">
        <v>485</v>
      </c>
      <c r="F89" s="108" t="s">
        <v>1575</v>
      </c>
      <c r="G89" s="108" t="s">
        <v>171</v>
      </c>
      <c r="H89" s="108" t="s">
        <v>172</v>
      </c>
      <c r="I89" s="108" t="s">
        <v>503</v>
      </c>
      <c r="J89" s="109" t="s">
        <v>389</v>
      </c>
      <c r="K89" s="108" t="s">
        <v>677</v>
      </c>
      <c r="L89" s="110">
        <v>887</v>
      </c>
      <c r="M89" s="110">
        <v>931</v>
      </c>
      <c r="N89" s="110">
        <v>902</v>
      </c>
      <c r="O89" s="110">
        <v>954</v>
      </c>
      <c r="P89" s="110">
        <v>1042</v>
      </c>
      <c r="Q89" s="110">
        <v>1030</v>
      </c>
      <c r="R89" s="111">
        <f t="shared" si="28"/>
        <v>5746</v>
      </c>
      <c r="S89" s="112">
        <f t="shared" si="29"/>
        <v>2355.8599999999997</v>
      </c>
      <c r="T89" s="113">
        <f t="shared" si="30"/>
        <v>55621.279999999999</v>
      </c>
      <c r="U89" s="110">
        <v>887</v>
      </c>
      <c r="V89" s="110">
        <v>931</v>
      </c>
      <c r="W89" s="110">
        <v>902</v>
      </c>
      <c r="X89" s="110">
        <v>954</v>
      </c>
      <c r="Y89" s="110">
        <v>1042</v>
      </c>
      <c r="Z89" s="110">
        <v>1030</v>
      </c>
      <c r="AA89" s="108">
        <f t="shared" si="31"/>
        <v>5746</v>
      </c>
      <c r="AB89" s="108">
        <f t="shared" si="32"/>
        <v>2355.8599999999997</v>
      </c>
      <c r="AC89" s="113">
        <f t="shared" si="33"/>
        <v>55621.279999999999</v>
      </c>
      <c r="AD89" s="110">
        <v>887</v>
      </c>
      <c r="AE89" s="110">
        <v>931</v>
      </c>
      <c r="AF89" s="110">
        <v>902</v>
      </c>
      <c r="AG89" s="110">
        <v>954</v>
      </c>
      <c r="AH89" s="111">
        <f t="shared" si="34"/>
        <v>3674</v>
      </c>
      <c r="AI89" s="108">
        <f t="shared" si="35"/>
        <v>1506.34</v>
      </c>
      <c r="AJ89" s="113">
        <f t="shared" si="36"/>
        <v>35564.32</v>
      </c>
      <c r="AK89" s="111">
        <f>R89+AA89+AH89</f>
        <v>15166</v>
      </c>
      <c r="AL89" s="114">
        <f t="shared" si="37"/>
        <v>0.41</v>
      </c>
      <c r="AM89" s="112">
        <f t="shared" si="38"/>
        <v>6218.0599999999995</v>
      </c>
      <c r="AN89" s="59">
        <v>1.2819999999999999E-3</v>
      </c>
      <c r="AO89" s="115">
        <f t="shared" si="39"/>
        <v>19.442812</v>
      </c>
      <c r="AP89" s="115">
        <v>9.68</v>
      </c>
      <c r="AQ89" s="115">
        <f t="shared" si="40"/>
        <v>146806.88</v>
      </c>
      <c r="AR89" s="115">
        <v>0.41</v>
      </c>
      <c r="AS89" s="115">
        <f t="shared" si="41"/>
        <v>6218.0599999999995</v>
      </c>
      <c r="AT89" s="115">
        <f t="shared" si="42"/>
        <v>153024.94</v>
      </c>
      <c r="AU89" s="99" t="s">
        <v>1687</v>
      </c>
      <c r="AV89" s="99" t="s">
        <v>1688</v>
      </c>
      <c r="AW89" s="99">
        <v>42055</v>
      </c>
      <c r="AX89" s="116">
        <v>119</v>
      </c>
      <c r="AY89" s="116">
        <v>4161</v>
      </c>
    </row>
    <row r="90" spans="1:51" ht="14.25" customHeight="1" x14ac:dyDescent="0.25">
      <c r="A90" s="107"/>
      <c r="B90" s="108">
        <v>458</v>
      </c>
      <c r="C90" s="108" t="s">
        <v>154</v>
      </c>
      <c r="D90" s="108">
        <v>313</v>
      </c>
      <c r="E90" s="108" t="s">
        <v>486</v>
      </c>
      <c r="F90" s="108" t="s">
        <v>1576</v>
      </c>
      <c r="G90" s="108" t="s">
        <v>173</v>
      </c>
      <c r="H90" s="108" t="s">
        <v>174</v>
      </c>
      <c r="I90" s="108" t="s">
        <v>503</v>
      </c>
      <c r="J90" s="109" t="s">
        <v>389</v>
      </c>
      <c r="K90" s="108" t="s">
        <v>918</v>
      </c>
      <c r="L90" s="110">
        <v>418</v>
      </c>
      <c r="M90" s="110">
        <v>449</v>
      </c>
      <c r="N90" s="110">
        <v>423</v>
      </c>
      <c r="O90" s="110">
        <v>434</v>
      </c>
      <c r="P90" s="110">
        <v>466</v>
      </c>
      <c r="Q90" s="110">
        <v>431</v>
      </c>
      <c r="R90" s="111">
        <f t="shared" si="28"/>
        <v>2621</v>
      </c>
      <c r="S90" s="112">
        <f t="shared" si="29"/>
        <v>1074.6099999999999</v>
      </c>
      <c r="T90" s="113">
        <f t="shared" si="30"/>
        <v>25371.279999999999</v>
      </c>
      <c r="U90" s="110">
        <v>418</v>
      </c>
      <c r="V90" s="110">
        <v>449</v>
      </c>
      <c r="W90" s="110">
        <v>423</v>
      </c>
      <c r="X90" s="110">
        <v>434</v>
      </c>
      <c r="Y90" s="110">
        <v>466</v>
      </c>
      <c r="Z90" s="110">
        <v>431</v>
      </c>
      <c r="AA90" s="108">
        <f t="shared" si="31"/>
        <v>2621</v>
      </c>
      <c r="AB90" s="108">
        <f t="shared" si="32"/>
        <v>1074.6099999999999</v>
      </c>
      <c r="AC90" s="113">
        <f t="shared" si="33"/>
        <v>25371.279999999999</v>
      </c>
      <c r="AD90" s="110">
        <v>418</v>
      </c>
      <c r="AE90" s="110">
        <v>449</v>
      </c>
      <c r="AF90" s="110">
        <v>423</v>
      </c>
      <c r="AG90" s="110">
        <v>434</v>
      </c>
      <c r="AH90" s="111">
        <f t="shared" si="34"/>
        <v>1724</v>
      </c>
      <c r="AI90" s="108">
        <f t="shared" si="35"/>
        <v>706.83999999999992</v>
      </c>
      <c r="AJ90" s="113">
        <f t="shared" si="36"/>
        <v>16688.32</v>
      </c>
      <c r="AK90" s="111">
        <f t="shared" ref="AK90:AK91" si="46">R90+AA90+AH90</f>
        <v>6966</v>
      </c>
      <c r="AL90" s="114">
        <f t="shared" si="37"/>
        <v>0.40999999999999992</v>
      </c>
      <c r="AM90" s="112">
        <f t="shared" si="38"/>
        <v>2856.0599999999995</v>
      </c>
      <c r="AN90" s="59">
        <v>1.2819999999999999E-3</v>
      </c>
      <c r="AO90" s="115">
        <f t="shared" si="39"/>
        <v>8.9304119999999987</v>
      </c>
      <c r="AP90" s="115">
        <v>9.68</v>
      </c>
      <c r="AQ90" s="115">
        <f t="shared" si="40"/>
        <v>67430.880000000005</v>
      </c>
      <c r="AR90" s="115">
        <v>0.41</v>
      </c>
      <c r="AS90" s="115">
        <f t="shared" si="41"/>
        <v>2856.06</v>
      </c>
      <c r="AT90" s="115">
        <f t="shared" si="42"/>
        <v>70286.94</v>
      </c>
      <c r="AU90" s="99" t="s">
        <v>1687</v>
      </c>
      <c r="AV90" s="99" t="s">
        <v>1688</v>
      </c>
      <c r="AW90" s="99">
        <v>42055</v>
      </c>
      <c r="AX90" s="116">
        <v>73</v>
      </c>
      <c r="AY90" s="116">
        <v>1954</v>
      </c>
    </row>
    <row r="91" spans="1:51" ht="14.25" customHeight="1" x14ac:dyDescent="0.25">
      <c r="A91" s="107"/>
      <c r="B91" s="108">
        <v>458</v>
      </c>
      <c r="C91" s="108" t="s">
        <v>154</v>
      </c>
      <c r="D91" s="108">
        <v>300</v>
      </c>
      <c r="E91" s="108" t="s">
        <v>487</v>
      </c>
      <c r="F91" s="108" t="s">
        <v>1577</v>
      </c>
      <c r="G91" s="108" t="s">
        <v>154</v>
      </c>
      <c r="H91" s="108" t="s">
        <v>175</v>
      </c>
      <c r="I91" s="108" t="s">
        <v>503</v>
      </c>
      <c r="J91" s="109" t="s">
        <v>389</v>
      </c>
      <c r="K91" s="108" t="s">
        <v>918</v>
      </c>
      <c r="L91" s="110">
        <v>826</v>
      </c>
      <c r="M91" s="110">
        <v>726</v>
      </c>
      <c r="N91" s="110">
        <v>816</v>
      </c>
      <c r="O91" s="110">
        <v>825</v>
      </c>
      <c r="P91" s="110">
        <v>817</v>
      </c>
      <c r="Q91" s="110">
        <v>855</v>
      </c>
      <c r="R91" s="111">
        <f t="shared" si="28"/>
        <v>4865</v>
      </c>
      <c r="S91" s="112">
        <f t="shared" si="29"/>
        <v>1994.6499999999999</v>
      </c>
      <c r="T91" s="113">
        <f t="shared" si="30"/>
        <v>47093.2</v>
      </c>
      <c r="U91" s="110">
        <v>826</v>
      </c>
      <c r="V91" s="110">
        <v>726</v>
      </c>
      <c r="W91" s="110">
        <v>816</v>
      </c>
      <c r="X91" s="110">
        <v>825</v>
      </c>
      <c r="Y91" s="110">
        <v>817</v>
      </c>
      <c r="Z91" s="110">
        <v>855</v>
      </c>
      <c r="AA91" s="108">
        <f t="shared" si="31"/>
        <v>4865</v>
      </c>
      <c r="AB91" s="108">
        <f t="shared" si="32"/>
        <v>1994.6499999999999</v>
      </c>
      <c r="AC91" s="113">
        <f t="shared" si="33"/>
        <v>47093.2</v>
      </c>
      <c r="AD91" s="110">
        <v>826</v>
      </c>
      <c r="AE91" s="110">
        <v>726</v>
      </c>
      <c r="AF91" s="110">
        <v>816</v>
      </c>
      <c r="AG91" s="110">
        <v>825</v>
      </c>
      <c r="AH91" s="111">
        <f t="shared" si="34"/>
        <v>3193</v>
      </c>
      <c r="AI91" s="108">
        <f t="shared" si="35"/>
        <v>1309.1299999999999</v>
      </c>
      <c r="AJ91" s="113">
        <f t="shared" si="36"/>
        <v>30908.239999999998</v>
      </c>
      <c r="AK91" s="111">
        <f t="shared" si="46"/>
        <v>12923</v>
      </c>
      <c r="AL91" s="114">
        <f t="shared" si="37"/>
        <v>0.41</v>
      </c>
      <c r="AM91" s="112">
        <f t="shared" si="38"/>
        <v>5298.4299999999994</v>
      </c>
      <c r="AN91" s="59">
        <v>1.2819999999999999E-3</v>
      </c>
      <c r="AO91" s="115">
        <f t="shared" si="39"/>
        <v>16.567285999999999</v>
      </c>
      <c r="AP91" s="115">
        <v>9.68</v>
      </c>
      <c r="AQ91" s="115">
        <f t="shared" si="40"/>
        <v>125094.64</v>
      </c>
      <c r="AR91" s="115">
        <v>0.41</v>
      </c>
      <c r="AS91" s="115">
        <f t="shared" si="41"/>
        <v>5298.4299999999994</v>
      </c>
      <c r="AT91" s="115">
        <f t="shared" si="42"/>
        <v>130393.06999999999</v>
      </c>
      <c r="AU91" s="99" t="s">
        <v>1687</v>
      </c>
      <c r="AV91" s="99" t="s">
        <v>1688</v>
      </c>
      <c r="AW91" s="99">
        <v>42055</v>
      </c>
      <c r="AX91" s="116">
        <v>111</v>
      </c>
      <c r="AY91" s="116">
        <v>3624</v>
      </c>
    </row>
    <row r="92" spans="1:51" ht="14.25" customHeight="1" x14ac:dyDescent="0.25">
      <c r="A92" s="107"/>
      <c r="B92" s="108">
        <v>458</v>
      </c>
      <c r="C92" s="108" t="s">
        <v>154</v>
      </c>
      <c r="D92" s="108">
        <v>300</v>
      </c>
      <c r="E92" s="108" t="s">
        <v>487</v>
      </c>
      <c r="F92" s="108" t="s">
        <v>1577</v>
      </c>
      <c r="G92" s="108" t="s">
        <v>154</v>
      </c>
      <c r="H92" s="108" t="s">
        <v>175</v>
      </c>
      <c r="I92" s="108" t="s">
        <v>503</v>
      </c>
      <c r="J92" s="109" t="s">
        <v>389</v>
      </c>
      <c r="K92" s="108" t="s">
        <v>677</v>
      </c>
      <c r="L92" s="110">
        <v>953</v>
      </c>
      <c r="M92" s="110">
        <v>1001</v>
      </c>
      <c r="N92" s="110">
        <v>929</v>
      </c>
      <c r="O92" s="110">
        <v>1032</v>
      </c>
      <c r="P92" s="110">
        <v>996</v>
      </c>
      <c r="Q92" s="110">
        <v>1050</v>
      </c>
      <c r="R92" s="111">
        <f t="shared" si="28"/>
        <v>5961</v>
      </c>
      <c r="S92" s="112">
        <f t="shared" si="29"/>
        <v>2444.0099999999998</v>
      </c>
      <c r="T92" s="113">
        <f t="shared" si="30"/>
        <v>57702.479999999996</v>
      </c>
      <c r="U92" s="110">
        <v>953</v>
      </c>
      <c r="V92" s="110">
        <v>1001</v>
      </c>
      <c r="W92" s="110">
        <v>929</v>
      </c>
      <c r="X92" s="110">
        <v>1032</v>
      </c>
      <c r="Y92" s="110">
        <v>996</v>
      </c>
      <c r="Z92" s="110">
        <v>1050</v>
      </c>
      <c r="AA92" s="108">
        <f t="shared" si="31"/>
        <v>5961</v>
      </c>
      <c r="AB92" s="108">
        <f t="shared" si="32"/>
        <v>2444.0099999999998</v>
      </c>
      <c r="AC92" s="113">
        <f t="shared" si="33"/>
        <v>57702.479999999996</v>
      </c>
      <c r="AD92" s="110">
        <v>953</v>
      </c>
      <c r="AE92" s="110">
        <v>1001</v>
      </c>
      <c r="AF92" s="110">
        <v>929</v>
      </c>
      <c r="AG92" s="110">
        <v>1032</v>
      </c>
      <c r="AH92" s="111">
        <f t="shared" si="34"/>
        <v>3915</v>
      </c>
      <c r="AI92" s="108">
        <f t="shared" si="35"/>
        <v>1605.1499999999999</v>
      </c>
      <c r="AJ92" s="113">
        <f t="shared" si="36"/>
        <v>37897.199999999997</v>
      </c>
      <c r="AK92" s="111">
        <f>R92+AA92+AH92</f>
        <v>15837</v>
      </c>
      <c r="AL92" s="114">
        <f t="shared" si="37"/>
        <v>0.40999999999999992</v>
      </c>
      <c r="AM92" s="112">
        <f t="shared" si="38"/>
        <v>6493.1699999999992</v>
      </c>
      <c r="AN92" s="59">
        <v>1.2819999999999999E-3</v>
      </c>
      <c r="AO92" s="115">
        <f t="shared" si="39"/>
        <v>20.303034</v>
      </c>
      <c r="AP92" s="115">
        <v>9.68</v>
      </c>
      <c r="AQ92" s="115">
        <f t="shared" si="40"/>
        <v>153302.16</v>
      </c>
      <c r="AR92" s="115">
        <v>0.41</v>
      </c>
      <c r="AS92" s="115">
        <f t="shared" si="41"/>
        <v>6493.1699999999992</v>
      </c>
      <c r="AT92" s="115">
        <f t="shared" si="42"/>
        <v>159795.33000000002</v>
      </c>
      <c r="AU92" s="99" t="s">
        <v>1687</v>
      </c>
      <c r="AV92" s="99" t="s">
        <v>1688</v>
      </c>
      <c r="AW92" s="99">
        <v>42055</v>
      </c>
      <c r="AX92" s="116">
        <v>77</v>
      </c>
      <c r="AY92" s="116">
        <v>4310</v>
      </c>
    </row>
    <row r="93" spans="1:51" ht="14.25" customHeight="1" x14ac:dyDescent="0.25">
      <c r="A93" s="107"/>
      <c r="B93" s="108">
        <v>458</v>
      </c>
      <c r="C93" s="108" t="s">
        <v>154</v>
      </c>
      <c r="D93" s="108">
        <v>305</v>
      </c>
      <c r="E93" s="108" t="s">
        <v>488</v>
      </c>
      <c r="F93" s="108" t="s">
        <v>1578</v>
      </c>
      <c r="G93" s="108" t="s">
        <v>177</v>
      </c>
      <c r="H93" s="108" t="s">
        <v>178</v>
      </c>
      <c r="I93" s="108" t="s">
        <v>503</v>
      </c>
      <c r="J93" s="109" t="s">
        <v>389</v>
      </c>
      <c r="K93" s="108" t="s">
        <v>918</v>
      </c>
      <c r="L93" s="110">
        <v>131</v>
      </c>
      <c r="M93" s="110">
        <v>115</v>
      </c>
      <c r="N93" s="110">
        <v>136</v>
      </c>
      <c r="O93" s="110">
        <v>134</v>
      </c>
      <c r="P93" s="110">
        <v>158</v>
      </c>
      <c r="Q93" s="110">
        <v>106</v>
      </c>
      <c r="R93" s="111">
        <f t="shared" si="28"/>
        <v>780</v>
      </c>
      <c r="S93" s="112">
        <f t="shared" si="29"/>
        <v>319.79999999999995</v>
      </c>
      <c r="T93" s="113">
        <f t="shared" si="30"/>
        <v>7550.4</v>
      </c>
      <c r="U93" s="110">
        <v>131</v>
      </c>
      <c r="V93" s="110">
        <v>115</v>
      </c>
      <c r="W93" s="110">
        <v>136</v>
      </c>
      <c r="X93" s="110">
        <v>134</v>
      </c>
      <c r="Y93" s="110">
        <v>158</v>
      </c>
      <c r="Z93" s="110">
        <v>106</v>
      </c>
      <c r="AA93" s="108">
        <f t="shared" si="31"/>
        <v>780</v>
      </c>
      <c r="AB93" s="108">
        <f t="shared" si="32"/>
        <v>319.79999999999995</v>
      </c>
      <c r="AC93" s="113">
        <f t="shared" si="33"/>
        <v>7550.4</v>
      </c>
      <c r="AD93" s="110">
        <v>131</v>
      </c>
      <c r="AE93" s="110">
        <v>115</v>
      </c>
      <c r="AF93" s="110">
        <v>136</v>
      </c>
      <c r="AG93" s="110">
        <v>134</v>
      </c>
      <c r="AH93" s="111">
        <f t="shared" si="34"/>
        <v>516</v>
      </c>
      <c r="AI93" s="108">
        <f t="shared" si="35"/>
        <v>211.55999999999997</v>
      </c>
      <c r="AJ93" s="113">
        <f t="shared" si="36"/>
        <v>4994.88</v>
      </c>
      <c r="AK93" s="111">
        <f t="shared" ref="AK93:AK94" si="47">R93+AA93+AH93</f>
        <v>2076</v>
      </c>
      <c r="AL93" s="114">
        <f t="shared" si="37"/>
        <v>0.40999999999999992</v>
      </c>
      <c r="AM93" s="112">
        <f t="shared" si="38"/>
        <v>851.15999999999985</v>
      </c>
      <c r="AN93" s="59">
        <v>1.2819999999999999E-3</v>
      </c>
      <c r="AO93" s="115">
        <f t="shared" si="39"/>
        <v>2.661432</v>
      </c>
      <c r="AP93" s="115">
        <v>9.68</v>
      </c>
      <c r="AQ93" s="115">
        <f t="shared" si="40"/>
        <v>20095.68</v>
      </c>
      <c r="AR93" s="115">
        <v>0.41</v>
      </c>
      <c r="AS93" s="115">
        <f t="shared" si="41"/>
        <v>851.16</v>
      </c>
      <c r="AT93" s="115">
        <f t="shared" si="42"/>
        <v>20946.84</v>
      </c>
      <c r="AU93" s="99" t="s">
        <v>1687</v>
      </c>
      <c r="AV93" s="99" t="s">
        <v>1688</v>
      </c>
      <c r="AW93" s="99">
        <v>42055</v>
      </c>
      <c r="AX93" s="116">
        <v>10</v>
      </c>
      <c r="AY93" s="116">
        <v>582</v>
      </c>
    </row>
    <row r="94" spans="1:51" ht="14.25" customHeight="1" x14ac:dyDescent="0.25">
      <c r="A94" s="107"/>
      <c r="B94" s="108">
        <v>458</v>
      </c>
      <c r="C94" s="108" t="s">
        <v>154</v>
      </c>
      <c r="D94" s="108">
        <v>305</v>
      </c>
      <c r="E94" s="108" t="s">
        <v>488</v>
      </c>
      <c r="F94" s="108" t="s">
        <v>1578</v>
      </c>
      <c r="G94" s="108" t="s">
        <v>177</v>
      </c>
      <c r="H94" s="108" t="s">
        <v>178</v>
      </c>
      <c r="I94" s="108" t="s">
        <v>503</v>
      </c>
      <c r="J94" s="109" t="s">
        <v>389</v>
      </c>
      <c r="K94" s="108" t="s">
        <v>677</v>
      </c>
      <c r="L94" s="110">
        <v>676</v>
      </c>
      <c r="M94" s="110">
        <v>697</v>
      </c>
      <c r="N94" s="110">
        <v>640</v>
      </c>
      <c r="O94" s="110">
        <v>756</v>
      </c>
      <c r="P94" s="110">
        <v>666</v>
      </c>
      <c r="Q94" s="110">
        <v>718</v>
      </c>
      <c r="R94" s="111">
        <f t="shared" si="28"/>
        <v>4153</v>
      </c>
      <c r="S94" s="112">
        <f t="shared" si="29"/>
        <v>1702.7299999999998</v>
      </c>
      <c r="T94" s="113">
        <f t="shared" si="30"/>
        <v>40201.040000000001</v>
      </c>
      <c r="U94" s="110">
        <v>676</v>
      </c>
      <c r="V94" s="110">
        <v>697</v>
      </c>
      <c r="W94" s="110">
        <v>640</v>
      </c>
      <c r="X94" s="110">
        <v>756</v>
      </c>
      <c r="Y94" s="110">
        <v>666</v>
      </c>
      <c r="Z94" s="110">
        <v>718</v>
      </c>
      <c r="AA94" s="108">
        <f t="shared" si="31"/>
        <v>4153</v>
      </c>
      <c r="AB94" s="108">
        <f t="shared" si="32"/>
        <v>1702.7299999999998</v>
      </c>
      <c r="AC94" s="113">
        <f t="shared" si="33"/>
        <v>40201.040000000001</v>
      </c>
      <c r="AD94" s="110">
        <v>676</v>
      </c>
      <c r="AE94" s="110">
        <v>697</v>
      </c>
      <c r="AF94" s="110">
        <v>640</v>
      </c>
      <c r="AG94" s="110">
        <v>756</v>
      </c>
      <c r="AH94" s="111">
        <f t="shared" si="34"/>
        <v>2769</v>
      </c>
      <c r="AI94" s="108">
        <f t="shared" si="35"/>
        <v>1135.29</v>
      </c>
      <c r="AJ94" s="113">
        <f t="shared" si="36"/>
        <v>26803.919999999998</v>
      </c>
      <c r="AK94" s="111">
        <f t="shared" si="47"/>
        <v>11075</v>
      </c>
      <c r="AL94" s="114">
        <f t="shared" si="37"/>
        <v>0.41</v>
      </c>
      <c r="AM94" s="112">
        <f t="shared" si="38"/>
        <v>4540.75</v>
      </c>
      <c r="AN94" s="59">
        <v>1.2819999999999999E-3</v>
      </c>
      <c r="AO94" s="115">
        <f t="shared" si="39"/>
        <v>14.19815</v>
      </c>
      <c r="AP94" s="115">
        <v>9.68</v>
      </c>
      <c r="AQ94" s="115">
        <f t="shared" si="40"/>
        <v>107206</v>
      </c>
      <c r="AR94" s="115">
        <v>0.41</v>
      </c>
      <c r="AS94" s="115">
        <f t="shared" si="41"/>
        <v>4540.75</v>
      </c>
      <c r="AT94" s="115">
        <f t="shared" si="42"/>
        <v>111746.75</v>
      </c>
      <c r="AU94" s="99" t="s">
        <v>1687</v>
      </c>
      <c r="AV94" s="99" t="s">
        <v>1688</v>
      </c>
      <c r="AW94" s="99">
        <v>42055</v>
      </c>
      <c r="AX94" s="116">
        <v>37</v>
      </c>
      <c r="AY94" s="116">
        <v>3001</v>
      </c>
    </row>
    <row r="95" spans="1:51" ht="14.25" customHeight="1" x14ac:dyDescent="0.25">
      <c r="A95" s="107"/>
      <c r="B95" s="108">
        <v>458</v>
      </c>
      <c r="C95" s="108" t="s">
        <v>154</v>
      </c>
      <c r="D95" s="108">
        <v>301</v>
      </c>
      <c r="E95" s="108" t="s">
        <v>489</v>
      </c>
      <c r="F95" s="108" t="s">
        <v>1579</v>
      </c>
      <c r="G95" s="108" t="s">
        <v>180</v>
      </c>
      <c r="H95" s="108" t="s">
        <v>181</v>
      </c>
      <c r="I95" s="108" t="s">
        <v>503</v>
      </c>
      <c r="J95" s="109" t="s">
        <v>389</v>
      </c>
      <c r="K95" s="108" t="s">
        <v>677</v>
      </c>
      <c r="L95" s="110">
        <v>907</v>
      </c>
      <c r="M95" s="110">
        <v>997</v>
      </c>
      <c r="N95" s="110">
        <v>823</v>
      </c>
      <c r="O95" s="110">
        <v>918</v>
      </c>
      <c r="P95" s="110">
        <v>1006</v>
      </c>
      <c r="Q95" s="110">
        <v>976</v>
      </c>
      <c r="R95" s="111">
        <f t="shared" si="28"/>
        <v>5627</v>
      </c>
      <c r="S95" s="112">
        <f t="shared" si="29"/>
        <v>2307.0699999999997</v>
      </c>
      <c r="T95" s="113">
        <f t="shared" si="30"/>
        <v>54469.36</v>
      </c>
      <c r="U95" s="110">
        <v>907</v>
      </c>
      <c r="V95" s="110">
        <v>997</v>
      </c>
      <c r="W95" s="110">
        <v>823</v>
      </c>
      <c r="X95" s="110">
        <v>918</v>
      </c>
      <c r="Y95" s="110">
        <v>1006</v>
      </c>
      <c r="Z95" s="110">
        <v>976</v>
      </c>
      <c r="AA95" s="108">
        <f t="shared" si="31"/>
        <v>5627</v>
      </c>
      <c r="AB95" s="108">
        <f t="shared" si="32"/>
        <v>2307.0699999999997</v>
      </c>
      <c r="AC95" s="113">
        <f t="shared" si="33"/>
        <v>54469.36</v>
      </c>
      <c r="AD95" s="110">
        <v>907</v>
      </c>
      <c r="AE95" s="110">
        <v>997</v>
      </c>
      <c r="AF95" s="110">
        <v>823</v>
      </c>
      <c r="AG95" s="110">
        <v>918</v>
      </c>
      <c r="AH95" s="111">
        <f t="shared" si="34"/>
        <v>3645</v>
      </c>
      <c r="AI95" s="108">
        <f t="shared" si="35"/>
        <v>1494.4499999999998</v>
      </c>
      <c r="AJ95" s="113">
        <f t="shared" si="36"/>
        <v>35283.599999999999</v>
      </c>
      <c r="AK95" s="111">
        <f>R95+AA95+AH95</f>
        <v>14899</v>
      </c>
      <c r="AL95" s="114">
        <f t="shared" si="37"/>
        <v>0.41</v>
      </c>
      <c r="AM95" s="112">
        <f t="shared" si="38"/>
        <v>6108.5899999999992</v>
      </c>
      <c r="AN95" s="59">
        <v>1.2819999999999999E-3</v>
      </c>
      <c r="AO95" s="115">
        <f t="shared" si="39"/>
        <v>19.100517999999997</v>
      </c>
      <c r="AP95" s="115">
        <v>9.68</v>
      </c>
      <c r="AQ95" s="115">
        <f t="shared" si="40"/>
        <v>144222.32</v>
      </c>
      <c r="AR95" s="115">
        <v>0.41</v>
      </c>
      <c r="AS95" s="115">
        <f t="shared" si="41"/>
        <v>6108.5899999999992</v>
      </c>
      <c r="AT95" s="115">
        <f t="shared" si="42"/>
        <v>150330.91</v>
      </c>
      <c r="AU95" s="99" t="s">
        <v>1687</v>
      </c>
      <c r="AV95" s="99" t="s">
        <v>1688</v>
      </c>
      <c r="AW95" s="99">
        <v>42055</v>
      </c>
      <c r="AX95" s="116">
        <v>59</v>
      </c>
      <c r="AY95" s="116">
        <v>4069</v>
      </c>
    </row>
    <row r="96" spans="1:51" ht="14.25" customHeight="1" x14ac:dyDescent="0.25">
      <c r="A96" s="107"/>
      <c r="B96" s="108">
        <v>458</v>
      </c>
      <c r="C96" s="108" t="s">
        <v>154</v>
      </c>
      <c r="D96" s="108">
        <v>310</v>
      </c>
      <c r="E96" s="108" t="s">
        <v>490</v>
      </c>
      <c r="F96" s="108" t="s">
        <v>1580</v>
      </c>
      <c r="G96" s="108" t="s">
        <v>182</v>
      </c>
      <c r="H96" s="108" t="s">
        <v>183</v>
      </c>
      <c r="I96" s="108" t="s">
        <v>503</v>
      </c>
      <c r="J96" s="109" t="s">
        <v>389</v>
      </c>
      <c r="K96" s="108" t="s">
        <v>918</v>
      </c>
      <c r="L96" s="110">
        <v>190</v>
      </c>
      <c r="M96" s="110">
        <v>222</v>
      </c>
      <c r="N96" s="110">
        <v>212</v>
      </c>
      <c r="O96" s="110">
        <v>211</v>
      </c>
      <c r="P96" s="110">
        <v>178</v>
      </c>
      <c r="Q96" s="110">
        <v>178</v>
      </c>
      <c r="R96" s="111">
        <f t="shared" si="28"/>
        <v>1191</v>
      </c>
      <c r="S96" s="112">
        <f t="shared" si="29"/>
        <v>488.30999999999995</v>
      </c>
      <c r="T96" s="113">
        <f t="shared" si="30"/>
        <v>11528.88</v>
      </c>
      <c r="U96" s="110">
        <v>190</v>
      </c>
      <c r="V96" s="110">
        <v>222</v>
      </c>
      <c r="W96" s="110">
        <v>212</v>
      </c>
      <c r="X96" s="110">
        <v>211</v>
      </c>
      <c r="Y96" s="110">
        <v>178</v>
      </c>
      <c r="Z96" s="110">
        <v>178</v>
      </c>
      <c r="AA96" s="108">
        <f t="shared" si="31"/>
        <v>1191</v>
      </c>
      <c r="AB96" s="108">
        <f t="shared" si="32"/>
        <v>488.30999999999995</v>
      </c>
      <c r="AC96" s="113">
        <f t="shared" si="33"/>
        <v>11528.88</v>
      </c>
      <c r="AD96" s="110">
        <v>190</v>
      </c>
      <c r="AE96" s="110">
        <v>222</v>
      </c>
      <c r="AF96" s="110">
        <v>212</v>
      </c>
      <c r="AG96" s="110">
        <v>211</v>
      </c>
      <c r="AH96" s="111">
        <f t="shared" si="34"/>
        <v>835</v>
      </c>
      <c r="AI96" s="108">
        <f t="shared" si="35"/>
        <v>342.34999999999997</v>
      </c>
      <c r="AJ96" s="113">
        <f t="shared" si="36"/>
        <v>8082.8</v>
      </c>
      <c r="AK96" s="111">
        <f t="shared" ref="AK96:AK97" si="48">R96+AA96+AH96</f>
        <v>3217</v>
      </c>
      <c r="AL96" s="114">
        <f t="shared" si="37"/>
        <v>0.40999999999999992</v>
      </c>
      <c r="AM96" s="112">
        <f t="shared" si="38"/>
        <v>1318.9699999999998</v>
      </c>
      <c r="AN96" s="59">
        <v>1.2819999999999999E-3</v>
      </c>
      <c r="AO96" s="115">
        <f t="shared" si="39"/>
        <v>4.1241940000000001</v>
      </c>
      <c r="AP96" s="115">
        <v>9.68</v>
      </c>
      <c r="AQ96" s="115">
        <f t="shared" si="40"/>
        <v>31140.559999999998</v>
      </c>
      <c r="AR96" s="115">
        <v>0.41</v>
      </c>
      <c r="AS96" s="115">
        <f t="shared" si="41"/>
        <v>1318.97</v>
      </c>
      <c r="AT96" s="115">
        <f t="shared" si="42"/>
        <v>32459.53</v>
      </c>
      <c r="AU96" s="99" t="s">
        <v>1687</v>
      </c>
      <c r="AV96" s="99" t="s">
        <v>1688</v>
      </c>
      <c r="AW96" s="99">
        <v>42055</v>
      </c>
      <c r="AX96" s="116">
        <v>32</v>
      </c>
      <c r="AY96" s="116">
        <v>882</v>
      </c>
    </row>
    <row r="97" spans="1:51" ht="14.25" customHeight="1" x14ac:dyDescent="0.25">
      <c r="A97" s="107"/>
      <c r="B97" s="108">
        <v>458</v>
      </c>
      <c r="C97" s="108" t="s">
        <v>154</v>
      </c>
      <c r="D97" s="108">
        <v>310</v>
      </c>
      <c r="E97" s="108" t="s">
        <v>490</v>
      </c>
      <c r="F97" s="108" t="s">
        <v>1580</v>
      </c>
      <c r="G97" s="108" t="s">
        <v>182</v>
      </c>
      <c r="H97" s="108" t="s">
        <v>183</v>
      </c>
      <c r="I97" s="108" t="s">
        <v>503</v>
      </c>
      <c r="J97" s="109" t="s">
        <v>389</v>
      </c>
      <c r="K97" s="108" t="s">
        <v>677</v>
      </c>
      <c r="L97" s="110">
        <v>891</v>
      </c>
      <c r="M97" s="110">
        <v>1048</v>
      </c>
      <c r="N97" s="110">
        <v>1070</v>
      </c>
      <c r="O97" s="110">
        <v>946</v>
      </c>
      <c r="P97" s="110">
        <v>1029</v>
      </c>
      <c r="Q97" s="110">
        <v>988</v>
      </c>
      <c r="R97" s="111">
        <f t="shared" si="28"/>
        <v>5972</v>
      </c>
      <c r="S97" s="112">
        <f t="shared" si="29"/>
        <v>2448.52</v>
      </c>
      <c r="T97" s="113">
        <f t="shared" si="30"/>
        <v>57808.959999999999</v>
      </c>
      <c r="U97" s="110">
        <v>891</v>
      </c>
      <c r="V97" s="110">
        <v>1048</v>
      </c>
      <c r="W97" s="110">
        <v>1070</v>
      </c>
      <c r="X97" s="110">
        <v>946</v>
      </c>
      <c r="Y97" s="110">
        <v>1029</v>
      </c>
      <c r="Z97" s="110">
        <v>988</v>
      </c>
      <c r="AA97" s="108">
        <f t="shared" si="31"/>
        <v>5972</v>
      </c>
      <c r="AB97" s="108">
        <f t="shared" si="32"/>
        <v>2448.52</v>
      </c>
      <c r="AC97" s="113">
        <f t="shared" si="33"/>
        <v>57808.959999999999</v>
      </c>
      <c r="AD97" s="110">
        <v>891</v>
      </c>
      <c r="AE97" s="110">
        <v>1048</v>
      </c>
      <c r="AF97" s="110">
        <v>1070</v>
      </c>
      <c r="AG97" s="110">
        <v>946</v>
      </c>
      <c r="AH97" s="111">
        <f t="shared" si="34"/>
        <v>3955</v>
      </c>
      <c r="AI97" s="108">
        <f t="shared" si="35"/>
        <v>1621.55</v>
      </c>
      <c r="AJ97" s="113">
        <f t="shared" si="36"/>
        <v>38284.400000000001</v>
      </c>
      <c r="AK97" s="111">
        <f t="shared" si="48"/>
        <v>15899</v>
      </c>
      <c r="AL97" s="114">
        <f t="shared" si="37"/>
        <v>0.41000000000000003</v>
      </c>
      <c r="AM97" s="112">
        <f t="shared" si="38"/>
        <v>6518.59</v>
      </c>
      <c r="AN97" s="59">
        <v>1.2819999999999999E-3</v>
      </c>
      <c r="AO97" s="115">
        <f t="shared" si="39"/>
        <v>20.382517999999997</v>
      </c>
      <c r="AP97" s="115">
        <v>9.68</v>
      </c>
      <c r="AQ97" s="115">
        <f t="shared" si="40"/>
        <v>153902.32</v>
      </c>
      <c r="AR97" s="115">
        <v>0.41</v>
      </c>
      <c r="AS97" s="115">
        <f t="shared" si="41"/>
        <v>6518.5899999999992</v>
      </c>
      <c r="AT97" s="115">
        <f t="shared" si="42"/>
        <v>160420.91</v>
      </c>
      <c r="AU97" s="99" t="s">
        <v>1687</v>
      </c>
      <c r="AV97" s="99" t="s">
        <v>1688</v>
      </c>
      <c r="AW97" s="99">
        <v>42055</v>
      </c>
      <c r="AX97" s="116">
        <v>112</v>
      </c>
      <c r="AY97" s="116">
        <v>4316</v>
      </c>
    </row>
    <row r="98" spans="1:51" ht="14.25" customHeight="1" x14ac:dyDescent="0.25">
      <c r="A98" s="107"/>
      <c r="B98" s="108">
        <v>458</v>
      </c>
      <c r="C98" s="108" t="s">
        <v>154</v>
      </c>
      <c r="D98" s="108">
        <v>308</v>
      </c>
      <c r="E98" s="108" t="s">
        <v>491</v>
      </c>
      <c r="F98" s="108" t="s">
        <v>1581</v>
      </c>
      <c r="G98" s="108" t="s">
        <v>184</v>
      </c>
      <c r="H98" s="108" t="s">
        <v>185</v>
      </c>
      <c r="I98" s="108" t="s">
        <v>503</v>
      </c>
      <c r="J98" s="109" t="s">
        <v>389</v>
      </c>
      <c r="K98" s="108" t="s">
        <v>918</v>
      </c>
      <c r="L98" s="110">
        <v>337</v>
      </c>
      <c r="M98" s="110">
        <v>362</v>
      </c>
      <c r="N98" s="110">
        <v>457</v>
      </c>
      <c r="O98" s="110">
        <v>444</v>
      </c>
      <c r="P98" s="110">
        <v>460</v>
      </c>
      <c r="Q98" s="110">
        <v>421</v>
      </c>
      <c r="R98" s="111">
        <f t="shared" si="28"/>
        <v>2481</v>
      </c>
      <c r="S98" s="112">
        <f t="shared" si="29"/>
        <v>1017.2099999999999</v>
      </c>
      <c r="T98" s="113">
        <f t="shared" si="30"/>
        <v>24016.079999999998</v>
      </c>
      <c r="U98" s="110">
        <v>337</v>
      </c>
      <c r="V98" s="110">
        <v>362</v>
      </c>
      <c r="W98" s="110">
        <v>457</v>
      </c>
      <c r="X98" s="110">
        <v>444</v>
      </c>
      <c r="Y98" s="110">
        <v>460</v>
      </c>
      <c r="Z98" s="110">
        <v>421</v>
      </c>
      <c r="AA98" s="108">
        <f t="shared" si="31"/>
        <v>2481</v>
      </c>
      <c r="AB98" s="108">
        <f t="shared" si="32"/>
        <v>1017.2099999999999</v>
      </c>
      <c r="AC98" s="113">
        <f t="shared" si="33"/>
        <v>24016.079999999998</v>
      </c>
      <c r="AD98" s="110">
        <v>337</v>
      </c>
      <c r="AE98" s="110">
        <v>362</v>
      </c>
      <c r="AF98" s="110">
        <v>457</v>
      </c>
      <c r="AG98" s="110">
        <v>444</v>
      </c>
      <c r="AH98" s="111">
        <f t="shared" si="34"/>
        <v>1600</v>
      </c>
      <c r="AI98" s="108">
        <f t="shared" si="35"/>
        <v>656</v>
      </c>
      <c r="AJ98" s="113">
        <f t="shared" si="36"/>
        <v>15488</v>
      </c>
      <c r="AK98" s="111">
        <f t="shared" ref="AK98:AK99" si="49">R98+AA98+AH98</f>
        <v>6562</v>
      </c>
      <c r="AL98" s="114">
        <f t="shared" si="37"/>
        <v>0.41000000000000003</v>
      </c>
      <c r="AM98" s="112">
        <f t="shared" si="38"/>
        <v>2690.42</v>
      </c>
      <c r="AN98" s="59">
        <v>1.2819999999999999E-3</v>
      </c>
      <c r="AO98" s="115">
        <f t="shared" si="39"/>
        <v>8.4124839999999992</v>
      </c>
      <c r="AP98" s="115">
        <v>9.68</v>
      </c>
      <c r="AQ98" s="115">
        <f t="shared" si="40"/>
        <v>63520.159999999996</v>
      </c>
      <c r="AR98" s="115">
        <v>0.41</v>
      </c>
      <c r="AS98" s="115">
        <f t="shared" si="41"/>
        <v>2690.4199999999996</v>
      </c>
      <c r="AT98" s="115">
        <f t="shared" si="42"/>
        <v>66210.58</v>
      </c>
      <c r="AU98" s="99" t="s">
        <v>1687</v>
      </c>
      <c r="AV98" s="99" t="s">
        <v>1688</v>
      </c>
      <c r="AW98" s="99">
        <v>42055</v>
      </c>
      <c r="AX98" s="116">
        <v>42</v>
      </c>
      <c r="AY98" s="116">
        <v>1852</v>
      </c>
    </row>
    <row r="99" spans="1:51" ht="14.25" customHeight="1" x14ac:dyDescent="0.25">
      <c r="A99" s="107"/>
      <c r="B99" s="108">
        <v>459</v>
      </c>
      <c r="C99" s="108" t="s">
        <v>352</v>
      </c>
      <c r="D99" s="108">
        <v>305</v>
      </c>
      <c r="E99" s="108" t="s">
        <v>492</v>
      </c>
      <c r="F99" s="108" t="s">
        <v>1582</v>
      </c>
      <c r="G99" s="108" t="s">
        <v>186</v>
      </c>
      <c r="H99" s="108" t="s">
        <v>187</v>
      </c>
      <c r="I99" s="108" t="s">
        <v>507</v>
      </c>
      <c r="J99" s="109" t="s">
        <v>389</v>
      </c>
      <c r="K99" s="108" t="s">
        <v>347</v>
      </c>
      <c r="L99" s="110">
        <v>53</v>
      </c>
      <c r="M99" s="110">
        <v>121</v>
      </c>
      <c r="N99" s="110">
        <v>31</v>
      </c>
      <c r="O99" s="110">
        <v>38</v>
      </c>
      <c r="P99" s="110">
        <v>12</v>
      </c>
      <c r="Q99" s="110">
        <v>11</v>
      </c>
      <c r="R99" s="111">
        <f t="shared" si="28"/>
        <v>266</v>
      </c>
      <c r="S99" s="112">
        <f t="shared" si="29"/>
        <v>109.05999999999999</v>
      </c>
      <c r="T99" s="113">
        <f t="shared" si="30"/>
        <v>2574.88</v>
      </c>
      <c r="U99" s="110">
        <v>53</v>
      </c>
      <c r="V99" s="110">
        <v>121</v>
      </c>
      <c r="W99" s="110">
        <v>31</v>
      </c>
      <c r="X99" s="110">
        <v>38</v>
      </c>
      <c r="Y99" s="110">
        <v>12</v>
      </c>
      <c r="Z99" s="110">
        <v>11</v>
      </c>
      <c r="AA99" s="108">
        <f t="shared" si="31"/>
        <v>266</v>
      </c>
      <c r="AB99" s="108">
        <f t="shared" si="32"/>
        <v>109.05999999999999</v>
      </c>
      <c r="AC99" s="113">
        <f t="shared" si="33"/>
        <v>2574.88</v>
      </c>
      <c r="AD99" s="110">
        <v>53</v>
      </c>
      <c r="AE99" s="110">
        <v>121</v>
      </c>
      <c r="AF99" s="110">
        <v>31</v>
      </c>
      <c r="AG99" s="110">
        <v>38</v>
      </c>
      <c r="AH99" s="111">
        <f t="shared" si="34"/>
        <v>243</v>
      </c>
      <c r="AI99" s="108">
        <f t="shared" si="35"/>
        <v>99.63</v>
      </c>
      <c r="AJ99" s="113">
        <f t="shared" si="36"/>
        <v>2352.2399999999998</v>
      </c>
      <c r="AK99" s="111">
        <f t="shared" si="49"/>
        <v>775</v>
      </c>
      <c r="AL99" s="114">
        <f t="shared" si="37"/>
        <v>0.41</v>
      </c>
      <c r="AM99" s="112">
        <f t="shared" si="38"/>
        <v>317.75</v>
      </c>
      <c r="AN99" s="59">
        <v>1.2819999999999999E-3</v>
      </c>
      <c r="AO99" s="115">
        <f t="shared" si="39"/>
        <v>0.99354999999999993</v>
      </c>
      <c r="AP99" s="115">
        <v>9.68</v>
      </c>
      <c r="AQ99" s="115">
        <f t="shared" si="40"/>
        <v>7502</v>
      </c>
      <c r="AR99" s="115">
        <v>0.41</v>
      </c>
      <c r="AS99" s="115">
        <f t="shared" si="41"/>
        <v>317.75</v>
      </c>
      <c r="AT99" s="115">
        <f t="shared" si="42"/>
        <v>7819.75</v>
      </c>
      <c r="AU99" s="99" t="s">
        <v>1687</v>
      </c>
      <c r="AV99" s="99" t="s">
        <v>1688</v>
      </c>
      <c r="AW99" s="99">
        <v>42055</v>
      </c>
      <c r="AX99" s="116">
        <v>7</v>
      </c>
      <c r="AY99" s="116">
        <v>158</v>
      </c>
    </row>
    <row r="100" spans="1:51" ht="14.25" customHeight="1" x14ac:dyDescent="0.25">
      <c r="A100" s="107"/>
      <c r="B100" s="108">
        <v>459</v>
      </c>
      <c r="C100" s="108" t="s">
        <v>352</v>
      </c>
      <c r="D100" s="108">
        <v>300</v>
      </c>
      <c r="E100" s="108" t="s">
        <v>493</v>
      </c>
      <c r="F100" s="108" t="s">
        <v>1583</v>
      </c>
      <c r="G100" s="108" t="s">
        <v>188</v>
      </c>
      <c r="H100" s="108" t="s">
        <v>189</v>
      </c>
      <c r="I100" s="108" t="s">
        <v>507</v>
      </c>
      <c r="J100" s="109" t="s">
        <v>389</v>
      </c>
      <c r="K100" s="108" t="s">
        <v>340</v>
      </c>
      <c r="L100" s="110">
        <v>182</v>
      </c>
      <c r="M100" s="110">
        <v>153</v>
      </c>
      <c r="N100" s="110">
        <v>151</v>
      </c>
      <c r="O100" s="110">
        <v>136</v>
      </c>
      <c r="P100" s="110">
        <v>121</v>
      </c>
      <c r="Q100" s="110">
        <v>80</v>
      </c>
      <c r="R100" s="111">
        <f t="shared" si="28"/>
        <v>823</v>
      </c>
      <c r="S100" s="112">
        <f t="shared" si="29"/>
        <v>337.43</v>
      </c>
      <c r="T100" s="113">
        <f t="shared" si="30"/>
        <v>7966.6399999999994</v>
      </c>
      <c r="U100" s="110">
        <v>182</v>
      </c>
      <c r="V100" s="110">
        <v>153</v>
      </c>
      <c r="W100" s="110">
        <v>151</v>
      </c>
      <c r="X100" s="110">
        <v>136</v>
      </c>
      <c r="Y100" s="110">
        <v>121</v>
      </c>
      <c r="Z100" s="110">
        <v>80</v>
      </c>
      <c r="AA100" s="108">
        <f t="shared" si="31"/>
        <v>823</v>
      </c>
      <c r="AB100" s="108">
        <f t="shared" si="32"/>
        <v>337.43</v>
      </c>
      <c r="AC100" s="113">
        <f t="shared" si="33"/>
        <v>7966.6399999999994</v>
      </c>
      <c r="AD100" s="110">
        <v>182</v>
      </c>
      <c r="AE100" s="110">
        <v>153</v>
      </c>
      <c r="AF100" s="110">
        <v>151</v>
      </c>
      <c r="AG100" s="110">
        <v>136</v>
      </c>
      <c r="AH100" s="111">
        <f t="shared" si="34"/>
        <v>622</v>
      </c>
      <c r="AI100" s="108">
        <f t="shared" si="35"/>
        <v>255.01999999999998</v>
      </c>
      <c r="AJ100" s="113">
        <f t="shared" si="36"/>
        <v>6020.96</v>
      </c>
      <c r="AK100" s="111">
        <f t="shared" ref="AK100:AK101" si="50">R100+AA100+AH100</f>
        <v>2268</v>
      </c>
      <c r="AL100" s="114">
        <f t="shared" si="37"/>
        <v>0.41</v>
      </c>
      <c r="AM100" s="112">
        <f t="shared" si="38"/>
        <v>929.88</v>
      </c>
      <c r="AN100" s="59">
        <v>1.2819999999999999E-3</v>
      </c>
      <c r="AO100" s="115">
        <f t="shared" si="39"/>
        <v>2.9075759999999997</v>
      </c>
      <c r="AP100" s="115">
        <v>9.68</v>
      </c>
      <c r="AQ100" s="115">
        <f t="shared" si="40"/>
        <v>21954.239999999998</v>
      </c>
      <c r="AR100" s="115">
        <v>0.41</v>
      </c>
      <c r="AS100" s="115">
        <f t="shared" si="41"/>
        <v>929.88</v>
      </c>
      <c r="AT100" s="115">
        <f t="shared" si="42"/>
        <v>22884.12</v>
      </c>
      <c r="AU100" s="99" t="s">
        <v>1687</v>
      </c>
      <c r="AV100" s="99" t="s">
        <v>1688</v>
      </c>
      <c r="AW100" s="99">
        <v>42055</v>
      </c>
      <c r="AX100" s="116">
        <v>19</v>
      </c>
      <c r="AY100" s="116">
        <v>513</v>
      </c>
    </row>
    <row r="101" spans="1:51" ht="14.25" customHeight="1" x14ac:dyDescent="0.25">
      <c r="A101" s="107"/>
      <c r="B101" s="108">
        <v>459</v>
      </c>
      <c r="C101" s="108" t="s">
        <v>352</v>
      </c>
      <c r="D101" s="108">
        <v>306</v>
      </c>
      <c r="E101" s="108" t="s">
        <v>494</v>
      </c>
      <c r="F101" s="108" t="s">
        <v>1584</v>
      </c>
      <c r="G101" s="108" t="s">
        <v>190</v>
      </c>
      <c r="H101" s="108" t="s">
        <v>191</v>
      </c>
      <c r="I101" s="108" t="s">
        <v>507</v>
      </c>
      <c r="J101" s="109" t="s">
        <v>389</v>
      </c>
      <c r="K101" s="108" t="s">
        <v>340</v>
      </c>
      <c r="L101" s="110">
        <v>272</v>
      </c>
      <c r="M101" s="110">
        <v>296</v>
      </c>
      <c r="N101" s="110">
        <v>286</v>
      </c>
      <c r="O101" s="110">
        <v>229</v>
      </c>
      <c r="P101" s="110">
        <v>281</v>
      </c>
      <c r="Q101" s="110">
        <v>168</v>
      </c>
      <c r="R101" s="111">
        <f t="shared" si="28"/>
        <v>1532</v>
      </c>
      <c r="S101" s="112">
        <f t="shared" si="29"/>
        <v>628.12</v>
      </c>
      <c r="T101" s="113">
        <f t="shared" si="30"/>
        <v>14829.76</v>
      </c>
      <c r="U101" s="110">
        <v>272</v>
      </c>
      <c r="V101" s="110">
        <v>296</v>
      </c>
      <c r="W101" s="110">
        <v>286</v>
      </c>
      <c r="X101" s="110">
        <v>229</v>
      </c>
      <c r="Y101" s="110">
        <v>281</v>
      </c>
      <c r="Z101" s="110">
        <v>168</v>
      </c>
      <c r="AA101" s="108">
        <f t="shared" si="31"/>
        <v>1532</v>
      </c>
      <c r="AB101" s="108">
        <f t="shared" si="32"/>
        <v>628.12</v>
      </c>
      <c r="AC101" s="113">
        <f t="shared" si="33"/>
        <v>14829.76</v>
      </c>
      <c r="AD101" s="110">
        <v>272</v>
      </c>
      <c r="AE101" s="110">
        <v>296</v>
      </c>
      <c r="AF101" s="110">
        <v>286</v>
      </c>
      <c r="AG101" s="110">
        <v>229</v>
      </c>
      <c r="AH101" s="111">
        <f t="shared" si="34"/>
        <v>1083</v>
      </c>
      <c r="AI101" s="108">
        <f t="shared" si="35"/>
        <v>444.03</v>
      </c>
      <c r="AJ101" s="113">
        <f t="shared" si="36"/>
        <v>10483.44</v>
      </c>
      <c r="AK101" s="111">
        <f t="shared" si="50"/>
        <v>4147</v>
      </c>
      <c r="AL101" s="114">
        <f t="shared" si="37"/>
        <v>0.41</v>
      </c>
      <c r="AM101" s="112">
        <f t="shared" si="38"/>
        <v>1700.27</v>
      </c>
      <c r="AN101" s="59">
        <v>1.2819999999999999E-3</v>
      </c>
      <c r="AO101" s="115">
        <f t="shared" si="39"/>
        <v>5.3164539999999993</v>
      </c>
      <c r="AP101" s="115">
        <v>9.68</v>
      </c>
      <c r="AQ101" s="115">
        <f t="shared" si="40"/>
        <v>40142.959999999999</v>
      </c>
      <c r="AR101" s="115">
        <v>0.41</v>
      </c>
      <c r="AS101" s="115">
        <f t="shared" si="41"/>
        <v>1700.27</v>
      </c>
      <c r="AT101" s="115">
        <f t="shared" si="42"/>
        <v>41843.229999999996</v>
      </c>
      <c r="AU101" s="99" t="s">
        <v>1687</v>
      </c>
      <c r="AV101" s="99" t="s">
        <v>1688</v>
      </c>
      <c r="AW101" s="99">
        <v>42055</v>
      </c>
      <c r="AX101" s="116">
        <v>9</v>
      </c>
      <c r="AY101" s="116">
        <v>957</v>
      </c>
    </row>
    <row r="102" spans="1:51" ht="14.25" customHeight="1" x14ac:dyDescent="0.25">
      <c r="A102" s="107"/>
      <c r="B102" s="108">
        <v>459</v>
      </c>
      <c r="C102" s="108" t="s">
        <v>352</v>
      </c>
      <c r="D102" s="108">
        <v>300</v>
      </c>
      <c r="E102" s="108" t="s">
        <v>493</v>
      </c>
      <c r="F102" s="108" t="s">
        <v>1585</v>
      </c>
      <c r="G102" s="108" t="s">
        <v>192</v>
      </c>
      <c r="H102" s="108" t="s">
        <v>193</v>
      </c>
      <c r="I102" s="108" t="s">
        <v>507</v>
      </c>
      <c r="J102" s="109" t="s">
        <v>389</v>
      </c>
      <c r="K102" s="108" t="s">
        <v>347</v>
      </c>
      <c r="L102" s="110">
        <v>13</v>
      </c>
      <c r="M102" s="110">
        <v>23</v>
      </c>
      <c r="N102" s="110">
        <v>19</v>
      </c>
      <c r="O102" s="110">
        <v>32</v>
      </c>
      <c r="P102" s="110">
        <v>10</v>
      </c>
      <c r="Q102" s="110">
        <v>11</v>
      </c>
      <c r="R102" s="111">
        <f t="shared" si="28"/>
        <v>108</v>
      </c>
      <c r="S102" s="112">
        <f t="shared" si="29"/>
        <v>44.279999999999994</v>
      </c>
      <c r="T102" s="113">
        <f t="shared" si="30"/>
        <v>1045.44</v>
      </c>
      <c r="U102" s="110">
        <v>13</v>
      </c>
      <c r="V102" s="110">
        <v>23</v>
      </c>
      <c r="W102" s="110">
        <v>19</v>
      </c>
      <c r="X102" s="110">
        <v>32</v>
      </c>
      <c r="Y102" s="110">
        <v>10</v>
      </c>
      <c r="Z102" s="110">
        <v>11</v>
      </c>
      <c r="AA102" s="108">
        <f t="shared" si="31"/>
        <v>108</v>
      </c>
      <c r="AB102" s="108">
        <f t="shared" si="32"/>
        <v>44.279999999999994</v>
      </c>
      <c r="AC102" s="113">
        <f t="shared" si="33"/>
        <v>1045.44</v>
      </c>
      <c r="AD102" s="110">
        <v>13</v>
      </c>
      <c r="AE102" s="110">
        <v>23</v>
      </c>
      <c r="AF102" s="110">
        <v>19</v>
      </c>
      <c r="AG102" s="110">
        <v>32</v>
      </c>
      <c r="AH102" s="111">
        <f t="shared" si="34"/>
        <v>87</v>
      </c>
      <c r="AI102" s="108">
        <f t="shared" si="35"/>
        <v>35.669999999999995</v>
      </c>
      <c r="AJ102" s="113">
        <f t="shared" si="36"/>
        <v>842.16</v>
      </c>
      <c r="AK102" s="111">
        <f>R102+AA102+AH102</f>
        <v>303</v>
      </c>
      <c r="AL102" s="114">
        <f t="shared" si="37"/>
        <v>0.41</v>
      </c>
      <c r="AM102" s="112">
        <f t="shared" si="38"/>
        <v>124.22999999999999</v>
      </c>
      <c r="AN102" s="59">
        <v>1.2819999999999999E-3</v>
      </c>
      <c r="AO102" s="115">
        <f t="shared" si="39"/>
        <v>0.38844599999999996</v>
      </c>
      <c r="AP102" s="115">
        <v>9.68</v>
      </c>
      <c r="AQ102" s="115">
        <f t="shared" si="40"/>
        <v>2933.04</v>
      </c>
      <c r="AR102" s="115">
        <v>0.41</v>
      </c>
      <c r="AS102" s="115">
        <f t="shared" si="41"/>
        <v>124.22999999999999</v>
      </c>
      <c r="AT102" s="115">
        <f t="shared" si="42"/>
        <v>3057.27</v>
      </c>
      <c r="AU102" s="99" t="s">
        <v>1687</v>
      </c>
      <c r="AV102" s="99" t="s">
        <v>1688</v>
      </c>
      <c r="AW102" s="99">
        <v>42055</v>
      </c>
      <c r="AX102" s="116">
        <v>2</v>
      </c>
      <c r="AY102" s="116">
        <v>61</v>
      </c>
    </row>
    <row r="103" spans="1:51" ht="14.25" customHeight="1" x14ac:dyDescent="0.25">
      <c r="A103" s="107"/>
      <c r="B103" s="108">
        <v>462</v>
      </c>
      <c r="C103" s="108" t="s">
        <v>194</v>
      </c>
      <c r="D103" s="108">
        <v>302</v>
      </c>
      <c r="E103" s="108" t="s">
        <v>495</v>
      </c>
      <c r="F103" s="108" t="s">
        <v>1586</v>
      </c>
      <c r="G103" s="108" t="s">
        <v>195</v>
      </c>
      <c r="H103" s="108" t="s">
        <v>196</v>
      </c>
      <c r="I103" s="108" t="s">
        <v>505</v>
      </c>
      <c r="J103" s="109" t="s">
        <v>389</v>
      </c>
      <c r="K103" s="108" t="s">
        <v>741</v>
      </c>
      <c r="L103" s="110">
        <v>1242</v>
      </c>
      <c r="M103" s="110">
        <v>1426</v>
      </c>
      <c r="N103" s="110">
        <v>1316</v>
      </c>
      <c r="O103" s="110">
        <v>1151</v>
      </c>
      <c r="P103" s="110">
        <v>933</v>
      </c>
      <c r="Q103" s="110">
        <v>857</v>
      </c>
      <c r="R103" s="111">
        <f t="shared" si="28"/>
        <v>6925</v>
      </c>
      <c r="S103" s="112">
        <f t="shared" si="29"/>
        <v>2839.25</v>
      </c>
      <c r="T103" s="113">
        <f t="shared" si="30"/>
        <v>67034</v>
      </c>
      <c r="U103" s="110">
        <v>1242</v>
      </c>
      <c r="V103" s="110">
        <v>1426</v>
      </c>
      <c r="W103" s="110">
        <v>1316</v>
      </c>
      <c r="X103" s="110">
        <v>1151</v>
      </c>
      <c r="Y103" s="110">
        <v>933</v>
      </c>
      <c r="Z103" s="110">
        <v>857</v>
      </c>
      <c r="AA103" s="108">
        <f t="shared" si="31"/>
        <v>6925</v>
      </c>
      <c r="AB103" s="108">
        <f t="shared" si="32"/>
        <v>2839.25</v>
      </c>
      <c r="AC103" s="113">
        <f t="shared" si="33"/>
        <v>67034</v>
      </c>
      <c r="AD103" s="110">
        <v>1242</v>
      </c>
      <c r="AE103" s="110">
        <v>1426</v>
      </c>
      <c r="AF103" s="110">
        <v>1316</v>
      </c>
      <c r="AG103" s="110">
        <v>1151</v>
      </c>
      <c r="AH103" s="111">
        <f t="shared" si="34"/>
        <v>5135</v>
      </c>
      <c r="AI103" s="108">
        <f t="shared" si="35"/>
        <v>2105.35</v>
      </c>
      <c r="AJ103" s="113">
        <f t="shared" si="36"/>
        <v>49706.799999999996</v>
      </c>
      <c r="AK103" s="111">
        <f>R103+AA103+AH103</f>
        <v>18985</v>
      </c>
      <c r="AL103" s="114">
        <f t="shared" si="37"/>
        <v>0.41000000000000003</v>
      </c>
      <c r="AM103" s="112">
        <f t="shared" si="38"/>
        <v>7783.85</v>
      </c>
      <c r="AN103" s="59">
        <v>1.2819999999999999E-3</v>
      </c>
      <c r="AO103" s="115">
        <f t="shared" si="39"/>
        <v>24.33877</v>
      </c>
      <c r="AP103" s="115">
        <v>9.68</v>
      </c>
      <c r="AQ103" s="115">
        <f t="shared" si="40"/>
        <v>183774.8</v>
      </c>
      <c r="AR103" s="115">
        <v>0.45</v>
      </c>
      <c r="AS103" s="115">
        <f t="shared" si="41"/>
        <v>8543.25</v>
      </c>
      <c r="AT103" s="115">
        <f t="shared" si="42"/>
        <v>192318.05</v>
      </c>
      <c r="AU103" s="99" t="s">
        <v>1687</v>
      </c>
      <c r="AV103" s="99" t="s">
        <v>1688</v>
      </c>
      <c r="AW103" s="99">
        <v>42055</v>
      </c>
      <c r="AX103" s="116">
        <v>109</v>
      </c>
      <c r="AY103" s="116">
        <v>4789</v>
      </c>
    </row>
    <row r="104" spans="1:51" ht="14.25" customHeight="1" x14ac:dyDescent="0.25">
      <c r="A104" s="107"/>
      <c r="B104" s="108">
        <v>462</v>
      </c>
      <c r="C104" s="108" t="s">
        <v>194</v>
      </c>
      <c r="D104" s="108">
        <v>302</v>
      </c>
      <c r="E104" s="108" t="s">
        <v>495</v>
      </c>
      <c r="F104" s="108" t="s">
        <v>1586</v>
      </c>
      <c r="G104" s="108" t="s">
        <v>195</v>
      </c>
      <c r="H104" s="108" t="s">
        <v>197</v>
      </c>
      <c r="I104" s="108" t="s">
        <v>505</v>
      </c>
      <c r="J104" s="109" t="s">
        <v>389</v>
      </c>
      <c r="K104" s="108" t="s">
        <v>789</v>
      </c>
      <c r="L104" s="110">
        <v>251</v>
      </c>
      <c r="M104" s="110">
        <v>231</v>
      </c>
      <c r="N104" s="110">
        <v>222</v>
      </c>
      <c r="O104" s="110">
        <v>259</v>
      </c>
      <c r="P104" s="110">
        <v>182</v>
      </c>
      <c r="Q104" s="110">
        <v>143</v>
      </c>
      <c r="R104" s="111">
        <f t="shared" si="28"/>
        <v>1288</v>
      </c>
      <c r="S104" s="112">
        <f t="shared" si="29"/>
        <v>528.07999999999993</v>
      </c>
      <c r="T104" s="113">
        <f t="shared" si="30"/>
        <v>12467.84</v>
      </c>
      <c r="U104" s="110">
        <v>251</v>
      </c>
      <c r="V104" s="110">
        <v>231</v>
      </c>
      <c r="W104" s="110">
        <v>222</v>
      </c>
      <c r="X104" s="110">
        <v>259</v>
      </c>
      <c r="Y104" s="110">
        <v>182</v>
      </c>
      <c r="Z104" s="110">
        <v>143</v>
      </c>
      <c r="AA104" s="108">
        <f t="shared" si="31"/>
        <v>1288</v>
      </c>
      <c r="AB104" s="108">
        <f t="shared" si="32"/>
        <v>528.07999999999993</v>
      </c>
      <c r="AC104" s="113">
        <f t="shared" si="33"/>
        <v>12467.84</v>
      </c>
      <c r="AD104" s="110">
        <v>251</v>
      </c>
      <c r="AE104" s="110">
        <v>231</v>
      </c>
      <c r="AF104" s="110">
        <v>222</v>
      </c>
      <c r="AG104" s="110">
        <v>259</v>
      </c>
      <c r="AH104" s="111">
        <f t="shared" si="34"/>
        <v>963</v>
      </c>
      <c r="AI104" s="108">
        <f t="shared" si="35"/>
        <v>394.83</v>
      </c>
      <c r="AJ104" s="113">
        <f t="shared" si="36"/>
        <v>9321.84</v>
      </c>
      <c r="AK104" s="111">
        <f>R104+AA104+AH104</f>
        <v>3539</v>
      </c>
      <c r="AL104" s="114">
        <f t="shared" si="37"/>
        <v>0.40999999999999992</v>
      </c>
      <c r="AM104" s="112">
        <f t="shared" si="38"/>
        <v>1450.9899999999998</v>
      </c>
      <c r="AN104" s="59">
        <v>1.2819999999999999E-3</v>
      </c>
      <c r="AO104" s="115">
        <f t="shared" si="39"/>
        <v>4.5369979999999996</v>
      </c>
      <c r="AP104" s="115">
        <v>9.68</v>
      </c>
      <c r="AQ104" s="115">
        <f t="shared" si="40"/>
        <v>34257.519999999997</v>
      </c>
      <c r="AR104" s="115">
        <v>0.45</v>
      </c>
      <c r="AS104" s="115">
        <f t="shared" si="41"/>
        <v>1592.55</v>
      </c>
      <c r="AT104" s="115">
        <f t="shared" si="42"/>
        <v>35850.07</v>
      </c>
      <c r="AU104" s="99" t="s">
        <v>1687</v>
      </c>
      <c r="AV104" s="99" t="s">
        <v>1688</v>
      </c>
      <c r="AW104" s="99">
        <v>42055</v>
      </c>
      <c r="AX104" s="116">
        <v>14</v>
      </c>
      <c r="AY104" s="116">
        <v>765</v>
      </c>
    </row>
    <row r="105" spans="1:51" ht="14.25" customHeight="1" x14ac:dyDescent="0.25">
      <c r="A105" s="107"/>
      <c r="B105" s="108">
        <v>462</v>
      </c>
      <c r="C105" s="108" t="s">
        <v>194</v>
      </c>
      <c r="D105" s="108">
        <v>303</v>
      </c>
      <c r="E105" s="108" t="s">
        <v>496</v>
      </c>
      <c r="F105" s="108" t="s">
        <v>1587</v>
      </c>
      <c r="G105" s="108" t="s">
        <v>199</v>
      </c>
      <c r="H105" s="108" t="s">
        <v>200</v>
      </c>
      <c r="I105" s="108" t="s">
        <v>505</v>
      </c>
      <c r="J105" s="109" t="s">
        <v>389</v>
      </c>
      <c r="K105" s="108" t="s">
        <v>741</v>
      </c>
      <c r="L105" s="110">
        <v>220</v>
      </c>
      <c r="M105" s="110">
        <v>297</v>
      </c>
      <c r="N105" s="110">
        <v>232</v>
      </c>
      <c r="O105" s="110">
        <v>246</v>
      </c>
      <c r="P105" s="110">
        <v>162</v>
      </c>
      <c r="Q105" s="110">
        <v>151</v>
      </c>
      <c r="R105" s="111">
        <f t="shared" ref="R105:R110" si="51">L105+M105+N105+O105+P105+Q105</f>
        <v>1308</v>
      </c>
      <c r="S105" s="112">
        <f t="shared" ref="S105:S110" si="52">$S$7*R105</f>
        <v>536.28</v>
      </c>
      <c r="T105" s="113">
        <f t="shared" ref="T105:T110" si="53">$T$7*R105</f>
        <v>12661.44</v>
      </c>
      <c r="U105" s="110">
        <v>220</v>
      </c>
      <c r="V105" s="110">
        <v>297</v>
      </c>
      <c r="W105" s="110">
        <v>232</v>
      </c>
      <c r="X105" s="110">
        <v>246</v>
      </c>
      <c r="Y105" s="110">
        <v>162</v>
      </c>
      <c r="Z105" s="110">
        <v>151</v>
      </c>
      <c r="AA105" s="108">
        <f t="shared" ref="AA105:AA110" si="54">U105+V105+W105+X105+Y105+Z105</f>
        <v>1308</v>
      </c>
      <c r="AB105" s="108">
        <f t="shared" ref="AB105:AB110" si="55">$AB$7*AA105</f>
        <v>536.28</v>
      </c>
      <c r="AC105" s="113">
        <f t="shared" ref="AC105:AC110" si="56">$AC$7*AA105</f>
        <v>12661.44</v>
      </c>
      <c r="AD105" s="110">
        <v>220</v>
      </c>
      <c r="AE105" s="110">
        <v>297</v>
      </c>
      <c r="AF105" s="110">
        <v>232</v>
      </c>
      <c r="AG105" s="110">
        <v>246</v>
      </c>
      <c r="AH105" s="111">
        <f t="shared" ref="AH105:AH110" si="57">AD105+AE105+AF105+AG105</f>
        <v>995</v>
      </c>
      <c r="AI105" s="108">
        <f t="shared" ref="AI105:AI110" si="58">$AI$7*AH105</f>
        <v>407.95</v>
      </c>
      <c r="AJ105" s="113">
        <f t="shared" ref="AJ105:AJ110" si="59">$AJ$7*AH105</f>
        <v>9631.6</v>
      </c>
      <c r="AK105" s="111">
        <f t="shared" ref="AK105:AK106" si="60">R105+AA105+AH105</f>
        <v>3611</v>
      </c>
      <c r="AL105" s="114">
        <f t="shared" si="37"/>
        <v>0.41</v>
      </c>
      <c r="AM105" s="112">
        <f t="shared" si="38"/>
        <v>1480.51</v>
      </c>
      <c r="AN105" s="59">
        <v>1.2819999999999999E-3</v>
      </c>
      <c r="AO105" s="115">
        <f t="shared" si="39"/>
        <v>4.629302</v>
      </c>
      <c r="AP105" s="115">
        <v>9.68</v>
      </c>
      <c r="AQ105" s="115">
        <f t="shared" si="40"/>
        <v>34954.479999999996</v>
      </c>
      <c r="AR105" s="115">
        <v>0.45</v>
      </c>
      <c r="AS105" s="115">
        <f t="shared" si="41"/>
        <v>1624.95</v>
      </c>
      <c r="AT105" s="115">
        <f t="shared" si="42"/>
        <v>36579.429999999993</v>
      </c>
      <c r="AU105" s="99" t="s">
        <v>1687</v>
      </c>
      <c r="AV105" s="99" t="s">
        <v>1688</v>
      </c>
      <c r="AW105" s="99">
        <v>42055</v>
      </c>
      <c r="AX105" s="116">
        <v>31</v>
      </c>
      <c r="AY105" s="116">
        <v>907</v>
      </c>
    </row>
    <row r="106" spans="1:51" ht="14.25" customHeight="1" x14ac:dyDescent="0.25">
      <c r="A106" s="107"/>
      <c r="B106" s="108">
        <v>462</v>
      </c>
      <c r="C106" s="108" t="s">
        <v>194</v>
      </c>
      <c r="D106" s="108">
        <v>303</v>
      </c>
      <c r="E106" s="108" t="s">
        <v>496</v>
      </c>
      <c r="F106" s="108" t="s">
        <v>1587</v>
      </c>
      <c r="G106" s="108" t="s">
        <v>199</v>
      </c>
      <c r="H106" s="108" t="s">
        <v>200</v>
      </c>
      <c r="I106" s="108" t="s">
        <v>505</v>
      </c>
      <c r="J106" s="109" t="s">
        <v>389</v>
      </c>
      <c r="K106" s="108" t="s">
        <v>340</v>
      </c>
      <c r="L106" s="110">
        <v>10</v>
      </c>
      <c r="M106" s="110">
        <v>11</v>
      </c>
      <c r="N106" s="110">
        <v>10</v>
      </c>
      <c r="O106" s="110">
        <v>10</v>
      </c>
      <c r="P106" s="110">
        <v>10</v>
      </c>
      <c r="Q106" s="110">
        <v>10</v>
      </c>
      <c r="R106" s="111">
        <f t="shared" si="51"/>
        <v>61</v>
      </c>
      <c r="S106" s="112">
        <f t="shared" si="52"/>
        <v>25.009999999999998</v>
      </c>
      <c r="T106" s="113">
        <f t="shared" si="53"/>
        <v>590.48</v>
      </c>
      <c r="U106" s="110">
        <v>10</v>
      </c>
      <c r="V106" s="110">
        <v>11</v>
      </c>
      <c r="W106" s="110">
        <v>10</v>
      </c>
      <c r="X106" s="110">
        <v>10</v>
      </c>
      <c r="Y106" s="110">
        <v>10</v>
      </c>
      <c r="Z106" s="110">
        <v>10</v>
      </c>
      <c r="AA106" s="108">
        <f t="shared" si="54"/>
        <v>61</v>
      </c>
      <c r="AB106" s="108">
        <f t="shared" si="55"/>
        <v>25.009999999999998</v>
      </c>
      <c r="AC106" s="113">
        <f t="shared" si="56"/>
        <v>590.48</v>
      </c>
      <c r="AD106" s="110">
        <v>10</v>
      </c>
      <c r="AE106" s="110">
        <v>11</v>
      </c>
      <c r="AF106" s="110">
        <v>10</v>
      </c>
      <c r="AG106" s="110">
        <v>10</v>
      </c>
      <c r="AH106" s="111">
        <f t="shared" si="57"/>
        <v>41</v>
      </c>
      <c r="AI106" s="108">
        <f t="shared" si="58"/>
        <v>16.809999999999999</v>
      </c>
      <c r="AJ106" s="113">
        <f t="shared" si="59"/>
        <v>396.88</v>
      </c>
      <c r="AK106" s="111">
        <f t="shared" si="60"/>
        <v>163</v>
      </c>
      <c r="AL106" s="114">
        <f t="shared" si="37"/>
        <v>0.41</v>
      </c>
      <c r="AM106" s="112">
        <f t="shared" si="38"/>
        <v>66.83</v>
      </c>
      <c r="AN106" s="59">
        <v>1.2819999999999999E-3</v>
      </c>
      <c r="AO106" s="115">
        <f t="shared" si="39"/>
        <v>0.20896599999999999</v>
      </c>
      <c r="AP106" s="115">
        <v>9.68</v>
      </c>
      <c r="AQ106" s="115">
        <f t="shared" si="40"/>
        <v>1577.84</v>
      </c>
      <c r="AR106" s="115">
        <v>0.45</v>
      </c>
      <c r="AS106" s="115">
        <f t="shared" si="41"/>
        <v>73.350000000000009</v>
      </c>
      <c r="AT106" s="115">
        <f t="shared" si="42"/>
        <v>1651.1899999999998</v>
      </c>
      <c r="AU106" s="99" t="s">
        <v>1687</v>
      </c>
      <c r="AV106" s="99" t="s">
        <v>1688</v>
      </c>
      <c r="AW106" s="99">
        <v>42055</v>
      </c>
      <c r="AX106" s="116">
        <v>1</v>
      </c>
      <c r="AY106" s="116">
        <v>15</v>
      </c>
    </row>
    <row r="107" spans="1:51" ht="14.25" customHeight="1" x14ac:dyDescent="0.25">
      <c r="A107" s="107"/>
      <c r="B107" s="108">
        <v>462</v>
      </c>
      <c r="C107" s="108" t="s">
        <v>194</v>
      </c>
      <c r="D107" s="108">
        <v>303</v>
      </c>
      <c r="E107" s="108" t="s">
        <v>496</v>
      </c>
      <c r="F107" s="108" t="s">
        <v>1587</v>
      </c>
      <c r="G107" s="108" t="s">
        <v>199</v>
      </c>
      <c r="H107" s="108" t="s">
        <v>200</v>
      </c>
      <c r="I107" s="108" t="s">
        <v>505</v>
      </c>
      <c r="J107" s="109" t="s">
        <v>389</v>
      </c>
      <c r="K107" s="108" t="s">
        <v>789</v>
      </c>
      <c r="L107" s="110">
        <v>1452</v>
      </c>
      <c r="M107" s="110">
        <v>1325</v>
      </c>
      <c r="N107" s="110">
        <v>1248</v>
      </c>
      <c r="O107" s="110">
        <v>1341</v>
      </c>
      <c r="P107" s="110">
        <v>930</v>
      </c>
      <c r="Q107" s="110">
        <v>898</v>
      </c>
      <c r="R107" s="111">
        <f t="shared" si="51"/>
        <v>7194</v>
      </c>
      <c r="S107" s="112">
        <f t="shared" si="52"/>
        <v>2949.54</v>
      </c>
      <c r="T107" s="113">
        <f t="shared" si="53"/>
        <v>69637.919999999998</v>
      </c>
      <c r="U107" s="110">
        <v>1452</v>
      </c>
      <c r="V107" s="110">
        <v>1325</v>
      </c>
      <c r="W107" s="110">
        <v>1248</v>
      </c>
      <c r="X107" s="110">
        <v>1341</v>
      </c>
      <c r="Y107" s="110">
        <v>930</v>
      </c>
      <c r="Z107" s="110">
        <v>898</v>
      </c>
      <c r="AA107" s="108">
        <f t="shared" si="54"/>
        <v>7194</v>
      </c>
      <c r="AB107" s="108">
        <f t="shared" si="55"/>
        <v>2949.54</v>
      </c>
      <c r="AC107" s="113">
        <f t="shared" si="56"/>
        <v>69637.919999999998</v>
      </c>
      <c r="AD107" s="110">
        <v>1452</v>
      </c>
      <c r="AE107" s="110">
        <v>1325</v>
      </c>
      <c r="AF107" s="110">
        <v>1248</v>
      </c>
      <c r="AG107" s="110">
        <v>1341</v>
      </c>
      <c r="AH107" s="111">
        <f t="shared" si="57"/>
        <v>5366</v>
      </c>
      <c r="AI107" s="108">
        <f t="shared" si="58"/>
        <v>2200.06</v>
      </c>
      <c r="AJ107" s="113">
        <f t="shared" si="59"/>
        <v>51942.879999999997</v>
      </c>
      <c r="AK107" s="111">
        <f>R107+AA107+AH107</f>
        <v>19754</v>
      </c>
      <c r="AL107" s="114">
        <f t="shared" si="37"/>
        <v>0.41</v>
      </c>
      <c r="AM107" s="112">
        <f t="shared" si="38"/>
        <v>8099.1399999999994</v>
      </c>
      <c r="AN107" s="59">
        <v>1.2819999999999999E-3</v>
      </c>
      <c r="AO107" s="115">
        <f t="shared" si="39"/>
        <v>25.324627999999997</v>
      </c>
      <c r="AP107" s="115">
        <v>9.68</v>
      </c>
      <c r="AQ107" s="115">
        <f t="shared" si="40"/>
        <v>191218.72</v>
      </c>
      <c r="AR107" s="115">
        <v>0.45</v>
      </c>
      <c r="AS107" s="115">
        <f t="shared" si="41"/>
        <v>8889.3000000000011</v>
      </c>
      <c r="AT107" s="115">
        <f t="shared" si="42"/>
        <v>200108.02</v>
      </c>
      <c r="AU107" s="99" t="s">
        <v>1687</v>
      </c>
      <c r="AV107" s="99" t="s">
        <v>1688</v>
      </c>
      <c r="AW107" s="99">
        <v>42055</v>
      </c>
      <c r="AX107" s="116">
        <v>75</v>
      </c>
      <c r="AY107" s="116">
        <v>4262</v>
      </c>
    </row>
    <row r="108" spans="1:51" ht="14.25" customHeight="1" x14ac:dyDescent="0.25">
      <c r="A108" s="107"/>
      <c r="B108" s="108">
        <v>462</v>
      </c>
      <c r="C108" s="108" t="s">
        <v>194</v>
      </c>
      <c r="D108" s="108">
        <v>304</v>
      </c>
      <c r="E108" s="108" t="s">
        <v>497</v>
      </c>
      <c r="F108" s="108" t="s">
        <v>1588</v>
      </c>
      <c r="G108" s="108" t="s">
        <v>201</v>
      </c>
      <c r="H108" s="108" t="s">
        <v>202</v>
      </c>
      <c r="I108" s="108" t="s">
        <v>505</v>
      </c>
      <c r="J108" s="109" t="s">
        <v>389</v>
      </c>
      <c r="K108" s="108" t="s">
        <v>340</v>
      </c>
      <c r="L108" s="110">
        <v>10</v>
      </c>
      <c r="M108" s="110">
        <v>10</v>
      </c>
      <c r="N108" s="110">
        <v>10</v>
      </c>
      <c r="O108" s="110">
        <v>10</v>
      </c>
      <c r="P108" s="110">
        <v>10</v>
      </c>
      <c r="Q108" s="110">
        <v>10</v>
      </c>
      <c r="R108" s="111">
        <f t="shared" si="51"/>
        <v>60</v>
      </c>
      <c r="S108" s="112">
        <f t="shared" si="52"/>
        <v>24.599999999999998</v>
      </c>
      <c r="T108" s="113">
        <f t="shared" si="53"/>
        <v>580.79999999999995</v>
      </c>
      <c r="U108" s="110">
        <v>10</v>
      </c>
      <c r="V108" s="110">
        <v>10</v>
      </c>
      <c r="W108" s="110">
        <v>10</v>
      </c>
      <c r="X108" s="110">
        <v>10</v>
      </c>
      <c r="Y108" s="110">
        <v>10</v>
      </c>
      <c r="Z108" s="110">
        <v>10</v>
      </c>
      <c r="AA108" s="108">
        <f t="shared" si="54"/>
        <v>60</v>
      </c>
      <c r="AB108" s="108">
        <f t="shared" si="55"/>
        <v>24.599999999999998</v>
      </c>
      <c r="AC108" s="113">
        <f t="shared" si="56"/>
        <v>580.79999999999995</v>
      </c>
      <c r="AD108" s="110">
        <v>10</v>
      </c>
      <c r="AE108" s="110">
        <v>10</v>
      </c>
      <c r="AF108" s="110">
        <v>10</v>
      </c>
      <c r="AG108" s="110">
        <v>10</v>
      </c>
      <c r="AH108" s="111">
        <f t="shared" si="57"/>
        <v>40</v>
      </c>
      <c r="AI108" s="108">
        <f t="shared" si="58"/>
        <v>16.399999999999999</v>
      </c>
      <c r="AJ108" s="113">
        <f t="shared" si="59"/>
        <v>387.2</v>
      </c>
      <c r="AK108" s="111">
        <f t="shared" ref="AK108:AK109" si="61">R108+AA108+AH108</f>
        <v>160</v>
      </c>
      <c r="AL108" s="114">
        <f t="shared" si="37"/>
        <v>0.41</v>
      </c>
      <c r="AM108" s="112">
        <f t="shared" si="38"/>
        <v>65.599999999999994</v>
      </c>
      <c r="AN108" s="59">
        <v>1.2819999999999999E-3</v>
      </c>
      <c r="AO108" s="115">
        <f t="shared" si="39"/>
        <v>0.20512</v>
      </c>
      <c r="AP108" s="115">
        <v>9.68</v>
      </c>
      <c r="AQ108" s="115">
        <f t="shared" si="40"/>
        <v>1548.8</v>
      </c>
      <c r="AR108" s="115">
        <v>0.45</v>
      </c>
      <c r="AS108" s="115">
        <f t="shared" si="41"/>
        <v>72</v>
      </c>
      <c r="AT108" s="115">
        <f t="shared" si="42"/>
        <v>1620.8</v>
      </c>
      <c r="AU108" s="99" t="s">
        <v>1687</v>
      </c>
      <c r="AV108" s="99" t="s">
        <v>1688</v>
      </c>
      <c r="AW108" s="99">
        <v>42055</v>
      </c>
      <c r="AX108" s="116">
        <v>1</v>
      </c>
      <c r="AY108" s="116">
        <v>10</v>
      </c>
    </row>
    <row r="109" spans="1:51" ht="14.25" customHeight="1" x14ac:dyDescent="0.25">
      <c r="A109" s="107"/>
      <c r="B109" s="108">
        <v>462</v>
      </c>
      <c r="C109" s="108" t="s">
        <v>194</v>
      </c>
      <c r="D109" s="108">
        <v>304</v>
      </c>
      <c r="E109" s="108" t="s">
        <v>497</v>
      </c>
      <c r="F109" s="108" t="s">
        <v>1588</v>
      </c>
      <c r="G109" s="108" t="s">
        <v>201</v>
      </c>
      <c r="H109" s="108" t="s">
        <v>203</v>
      </c>
      <c r="I109" s="108" t="s">
        <v>505</v>
      </c>
      <c r="J109" s="109" t="s">
        <v>389</v>
      </c>
      <c r="K109" s="108" t="s">
        <v>789</v>
      </c>
      <c r="L109" s="110">
        <v>24</v>
      </c>
      <c r="M109" s="110">
        <v>20</v>
      </c>
      <c r="N109" s="110">
        <v>41</v>
      </c>
      <c r="O109" s="110">
        <v>76</v>
      </c>
      <c r="P109" s="110">
        <v>83</v>
      </c>
      <c r="Q109" s="110">
        <v>49</v>
      </c>
      <c r="R109" s="111">
        <f t="shared" si="51"/>
        <v>293</v>
      </c>
      <c r="S109" s="112">
        <f t="shared" si="52"/>
        <v>120.13</v>
      </c>
      <c r="T109" s="113">
        <f t="shared" si="53"/>
        <v>2836.24</v>
      </c>
      <c r="U109" s="110">
        <v>24</v>
      </c>
      <c r="V109" s="110">
        <v>20</v>
      </c>
      <c r="W109" s="110">
        <v>41</v>
      </c>
      <c r="X109" s="110">
        <v>76</v>
      </c>
      <c r="Y109" s="110">
        <v>83</v>
      </c>
      <c r="Z109" s="110">
        <v>49</v>
      </c>
      <c r="AA109" s="108">
        <f t="shared" si="54"/>
        <v>293</v>
      </c>
      <c r="AB109" s="108">
        <f t="shared" si="55"/>
        <v>120.13</v>
      </c>
      <c r="AC109" s="113">
        <f t="shared" si="56"/>
        <v>2836.24</v>
      </c>
      <c r="AD109" s="110">
        <v>24</v>
      </c>
      <c r="AE109" s="110">
        <v>20</v>
      </c>
      <c r="AF109" s="110">
        <v>41</v>
      </c>
      <c r="AG109" s="110">
        <v>76</v>
      </c>
      <c r="AH109" s="111">
        <f t="shared" si="57"/>
        <v>161</v>
      </c>
      <c r="AI109" s="108">
        <f t="shared" si="58"/>
        <v>66.009999999999991</v>
      </c>
      <c r="AJ109" s="113">
        <f t="shared" si="59"/>
        <v>1558.48</v>
      </c>
      <c r="AK109" s="111">
        <f t="shared" si="61"/>
        <v>747</v>
      </c>
      <c r="AL109" s="114">
        <f t="shared" si="37"/>
        <v>0.41</v>
      </c>
      <c r="AM109" s="112">
        <f t="shared" si="38"/>
        <v>306.27</v>
      </c>
      <c r="AN109" s="59">
        <v>1.2819999999999999E-3</v>
      </c>
      <c r="AO109" s="115">
        <f t="shared" si="39"/>
        <v>0.95765400000000001</v>
      </c>
      <c r="AP109" s="115">
        <v>9.68</v>
      </c>
      <c r="AQ109" s="115">
        <f t="shared" si="40"/>
        <v>7230.96</v>
      </c>
      <c r="AR109" s="115">
        <v>0.45</v>
      </c>
      <c r="AS109" s="115">
        <f t="shared" si="41"/>
        <v>336.15000000000003</v>
      </c>
      <c r="AT109" s="115">
        <f t="shared" si="42"/>
        <v>7567.11</v>
      </c>
      <c r="AU109" s="99" t="s">
        <v>1687</v>
      </c>
      <c r="AV109" s="99" t="s">
        <v>1688</v>
      </c>
      <c r="AW109" s="99">
        <v>42055</v>
      </c>
      <c r="AX109" s="116">
        <v>1</v>
      </c>
      <c r="AY109" s="116">
        <v>181</v>
      </c>
    </row>
    <row r="110" spans="1:51" ht="14.25" customHeight="1" x14ac:dyDescent="0.25">
      <c r="A110" s="107"/>
      <c r="B110" s="108">
        <v>462</v>
      </c>
      <c r="C110" s="108" t="s">
        <v>194</v>
      </c>
      <c r="D110" s="108">
        <v>301</v>
      </c>
      <c r="E110" s="108" t="s">
        <v>498</v>
      </c>
      <c r="F110" s="108" t="s">
        <v>1589</v>
      </c>
      <c r="G110" s="108" t="s">
        <v>204</v>
      </c>
      <c r="H110" s="108" t="s">
        <v>205</v>
      </c>
      <c r="I110" s="108" t="s">
        <v>505</v>
      </c>
      <c r="J110" s="109" t="s">
        <v>389</v>
      </c>
      <c r="K110" s="108" t="s">
        <v>741</v>
      </c>
      <c r="L110" s="110">
        <v>11</v>
      </c>
      <c r="M110" s="110">
        <v>10</v>
      </c>
      <c r="N110" s="110">
        <v>10</v>
      </c>
      <c r="O110" s="110">
        <v>12</v>
      </c>
      <c r="P110" s="110">
        <v>10</v>
      </c>
      <c r="Q110" s="110">
        <v>14</v>
      </c>
      <c r="R110" s="111">
        <f t="shared" si="51"/>
        <v>67</v>
      </c>
      <c r="S110" s="112">
        <f t="shared" si="52"/>
        <v>27.47</v>
      </c>
      <c r="T110" s="113">
        <f t="shared" si="53"/>
        <v>648.55999999999995</v>
      </c>
      <c r="U110" s="110">
        <v>11</v>
      </c>
      <c r="V110" s="110">
        <v>10</v>
      </c>
      <c r="W110" s="110">
        <v>10</v>
      </c>
      <c r="X110" s="110">
        <v>12</v>
      </c>
      <c r="Y110" s="110">
        <v>10</v>
      </c>
      <c r="Z110" s="110">
        <v>14</v>
      </c>
      <c r="AA110" s="108">
        <f t="shared" si="54"/>
        <v>67</v>
      </c>
      <c r="AB110" s="108">
        <f t="shared" si="55"/>
        <v>27.47</v>
      </c>
      <c r="AC110" s="113">
        <f t="shared" si="56"/>
        <v>648.55999999999995</v>
      </c>
      <c r="AD110" s="110">
        <v>11</v>
      </c>
      <c r="AE110" s="110">
        <v>10</v>
      </c>
      <c r="AF110" s="110">
        <v>10</v>
      </c>
      <c r="AG110" s="110">
        <v>12</v>
      </c>
      <c r="AH110" s="111">
        <f t="shared" si="57"/>
        <v>43</v>
      </c>
      <c r="AI110" s="108">
        <f t="shared" si="58"/>
        <v>17.63</v>
      </c>
      <c r="AJ110" s="113">
        <f t="shared" si="59"/>
        <v>416.24</v>
      </c>
      <c r="AK110" s="111">
        <f>R110+AA110+AH110</f>
        <v>177</v>
      </c>
      <c r="AL110" s="114">
        <f t="shared" si="37"/>
        <v>0.41</v>
      </c>
      <c r="AM110" s="112">
        <f t="shared" si="38"/>
        <v>72.569999999999993</v>
      </c>
      <c r="AN110" s="59">
        <v>1.2819999999999999E-3</v>
      </c>
      <c r="AO110" s="115">
        <f t="shared" si="39"/>
        <v>0.22691399999999998</v>
      </c>
      <c r="AP110" s="115">
        <v>9.68</v>
      </c>
      <c r="AQ110" s="115">
        <f t="shared" si="40"/>
        <v>1713.36</v>
      </c>
      <c r="AR110" s="115">
        <v>0.45</v>
      </c>
      <c r="AS110" s="115">
        <f t="shared" si="41"/>
        <v>79.650000000000006</v>
      </c>
      <c r="AT110" s="115">
        <f t="shared" si="42"/>
        <v>1793.01</v>
      </c>
      <c r="AU110" s="99" t="s">
        <v>1687</v>
      </c>
      <c r="AV110" s="99" t="s">
        <v>1688</v>
      </c>
      <c r="AW110" s="99">
        <v>42055</v>
      </c>
      <c r="AX110" s="116">
        <v>3</v>
      </c>
      <c r="AY110" s="116">
        <v>38</v>
      </c>
    </row>
    <row r="111" spans="1:51" x14ac:dyDescent="0.25">
      <c r="AK111" s="105">
        <f>SUM(AK9:AK110)</f>
        <v>1054401.21</v>
      </c>
      <c r="AR111" s="106"/>
      <c r="AS111" s="106"/>
      <c r="AT111" s="106"/>
    </row>
    <row r="112" spans="1:51" x14ac:dyDescent="0.25">
      <c r="AS112" s="120">
        <f>+AT112/AK111</f>
        <v>0</v>
      </c>
      <c r="AT112" s="115"/>
    </row>
  </sheetData>
  <autoFilter ref="A8:CW8"/>
  <mergeCells count="4">
    <mergeCell ref="A2:U2"/>
    <mergeCell ref="A3:U3"/>
    <mergeCell ref="A4:U4"/>
    <mergeCell ref="A5:U5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CW227"/>
  <sheetViews>
    <sheetView topLeftCell="AR1" zoomScale="70" zoomScaleNormal="70" workbookViewId="0">
      <pane ySplit="10" topLeftCell="A11" activePane="bottomLeft" state="frozen"/>
      <selection pane="bottomLeft" activeCell="BC32" sqref="BC32"/>
    </sheetView>
  </sheetViews>
  <sheetFormatPr baseColWidth="10" defaultColWidth="11.42578125" defaultRowHeight="12.75" x14ac:dyDescent="0.2"/>
  <cols>
    <col min="1" max="1" width="2.85546875" style="128" customWidth="1"/>
    <col min="2" max="2" width="9.85546875" style="128" customWidth="1"/>
    <col min="3" max="3" width="14.5703125" style="128" customWidth="1"/>
    <col min="4" max="4" width="10.140625" style="128" customWidth="1"/>
    <col min="5" max="5" width="46" style="128" bestFit="1" customWidth="1"/>
    <col min="6" max="6" width="32.140625" style="128" bestFit="1" customWidth="1"/>
    <col min="7" max="7" width="16" style="128" customWidth="1"/>
    <col min="8" max="8" width="15.7109375" style="128" customWidth="1"/>
    <col min="9" max="9" width="12.7109375" style="128" customWidth="1"/>
    <col min="10" max="10" width="29.7109375" style="128" bestFit="1" customWidth="1"/>
    <col min="11" max="11" width="17.85546875" style="128" bestFit="1" customWidth="1"/>
    <col min="12" max="12" width="13.42578125" style="128" customWidth="1"/>
    <col min="13" max="13" width="15.28515625" style="128" customWidth="1"/>
    <col min="14" max="14" width="13.42578125" style="128" customWidth="1"/>
    <col min="15" max="15" width="14.140625" style="128" customWidth="1"/>
    <col min="16" max="16" width="10.28515625" style="128" customWidth="1"/>
    <col min="17" max="17" width="13.5703125" style="128" customWidth="1"/>
    <col min="18" max="18" width="14.28515625" style="128" customWidth="1"/>
    <col min="19" max="19" width="15.7109375" style="128" customWidth="1"/>
    <col min="20" max="21" width="14.28515625" style="128" customWidth="1"/>
    <col min="22" max="22" width="11.42578125" style="128" customWidth="1"/>
    <col min="23" max="23" width="15.28515625" style="129" customWidth="1"/>
    <col min="24" max="24" width="17.7109375" style="128" customWidth="1"/>
    <col min="25" max="25" width="20.85546875" style="128" customWidth="1"/>
    <col min="26" max="26" width="16" style="128" customWidth="1"/>
    <col min="27" max="27" width="19.42578125" style="128" customWidth="1"/>
    <col min="28" max="28" width="11.85546875" style="128" customWidth="1"/>
    <col min="29" max="29" width="18" style="130" customWidth="1"/>
    <col min="30" max="30" width="19.28515625" style="128" customWidth="1"/>
    <col min="31" max="31" width="21.140625" style="128" customWidth="1"/>
    <col min="32" max="32" width="14.85546875" style="128" customWidth="1"/>
    <col min="33" max="33" width="25.140625" style="128" customWidth="1"/>
    <col min="34" max="34" width="11.42578125" style="128" customWidth="1"/>
    <col min="35" max="35" width="21.28515625" style="130" customWidth="1"/>
    <col min="36" max="36" width="14" style="128" customWidth="1"/>
    <col min="37" max="37" width="17.5703125" style="128" customWidth="1"/>
    <col min="38" max="38" width="15.5703125" style="128" customWidth="1"/>
    <col min="39" max="39" width="17.5703125" style="128" customWidth="1"/>
    <col min="40" max="40" width="13.85546875" style="128" customWidth="1"/>
    <col min="41" max="41" width="17.140625" style="130" customWidth="1"/>
    <col min="42" max="42" width="18.7109375" style="128" customWidth="1"/>
    <col min="43" max="43" width="19.5703125" style="128" customWidth="1"/>
    <col min="44" max="44" width="13.7109375" style="128" customWidth="1"/>
    <col min="45" max="45" width="21.28515625" style="128" customWidth="1"/>
    <col min="46" max="46" width="18.42578125" style="128" customWidth="1"/>
    <col min="47" max="47" width="16.7109375" style="130" customWidth="1"/>
    <col min="48" max="48" width="18.5703125" style="128" customWidth="1"/>
    <col min="49" max="49" width="16.5703125" style="128" customWidth="1"/>
    <col min="50" max="50" width="14.85546875" style="131" customWidth="1"/>
    <col min="51" max="51" width="20.85546875" style="128" customWidth="1"/>
    <col min="52" max="53" width="21.28515625" style="128" customWidth="1"/>
    <col min="54" max="54" width="12.7109375" style="128" customWidth="1"/>
    <col min="55" max="55" width="16" style="128" customWidth="1"/>
    <col min="56" max="56" width="14.5703125" style="128" customWidth="1"/>
    <col min="57" max="57" width="27.140625" style="128" customWidth="1"/>
    <col min="58" max="58" width="26.28515625" style="128" customWidth="1"/>
    <col min="59" max="59" width="26.85546875" style="128" customWidth="1"/>
    <col min="60" max="16384" width="11.42578125" style="128"/>
  </cols>
  <sheetData>
    <row r="1" spans="1:101" x14ac:dyDescent="0.2">
      <c r="BH1" s="132"/>
      <c r="BI1" s="132"/>
      <c r="BJ1" s="132"/>
      <c r="BK1" s="132"/>
      <c r="BL1" s="132"/>
    </row>
    <row r="2" spans="1:101" x14ac:dyDescent="0.2">
      <c r="BH2" s="132"/>
      <c r="BI2" s="132"/>
      <c r="BJ2" s="133"/>
      <c r="BK2" s="133"/>
      <c r="BL2" s="133"/>
    </row>
    <row r="3" spans="1:101" ht="31.5" customHeight="1" x14ac:dyDescent="0.2">
      <c r="B3" s="27"/>
      <c r="C3" s="27"/>
      <c r="D3" s="27"/>
      <c r="Y3" s="155">
        <f>0.14*0.19*0.02</f>
        <v>5.3200000000000003E-4</v>
      </c>
      <c r="AH3" s="134"/>
      <c r="BH3" s="131"/>
      <c r="BI3" s="131"/>
      <c r="BJ3" s="135"/>
      <c r="BK3" s="135"/>
      <c r="BL3" s="135"/>
    </row>
    <row r="4" spans="1:101" s="74" customFormat="1" ht="42" customHeight="1" x14ac:dyDescent="0.4">
      <c r="A4" s="159" t="s">
        <v>1682</v>
      </c>
      <c r="B4" s="159"/>
      <c r="C4" s="159"/>
      <c r="D4" s="159"/>
      <c r="E4" s="159"/>
      <c r="F4" s="159"/>
      <c r="G4" s="159"/>
      <c r="H4" s="159"/>
      <c r="I4" s="159"/>
      <c r="J4" s="159"/>
      <c r="K4" s="159"/>
      <c r="L4" s="159"/>
      <c r="M4" s="159"/>
      <c r="N4" s="159"/>
      <c r="O4" s="159"/>
      <c r="P4" s="159"/>
      <c r="Q4" s="159"/>
      <c r="R4" s="159"/>
      <c r="S4" s="159"/>
      <c r="T4" s="159"/>
      <c r="U4" s="159"/>
      <c r="V4" s="73"/>
      <c r="W4" s="73"/>
      <c r="X4" s="73"/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/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/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/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/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/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/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/>
    </row>
    <row r="5" spans="1:101" s="76" customFormat="1" ht="26.25" customHeight="1" x14ac:dyDescent="0.35">
      <c r="A5" s="160" t="s">
        <v>1674</v>
      </c>
      <c r="B5" s="160"/>
      <c r="C5" s="160"/>
      <c r="D5" s="160"/>
      <c r="E5" s="160"/>
      <c r="F5" s="160"/>
      <c r="G5" s="160"/>
      <c r="H5" s="160"/>
      <c r="I5" s="160"/>
      <c r="J5" s="160"/>
      <c r="K5" s="160"/>
      <c r="L5" s="160"/>
      <c r="M5" s="160"/>
      <c r="N5" s="160"/>
      <c r="O5" s="160"/>
      <c r="P5" s="160"/>
      <c r="Q5" s="160"/>
      <c r="R5" s="160"/>
      <c r="S5" s="160"/>
      <c r="T5" s="160"/>
      <c r="U5" s="160"/>
      <c r="V5" s="75"/>
      <c r="W5" s="75"/>
      <c r="X5" s="75"/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  <c r="AM5" s="75"/>
      <c r="AN5" s="75"/>
      <c r="AO5" s="75"/>
      <c r="AP5" s="75"/>
      <c r="AQ5" s="75"/>
      <c r="AR5" s="75"/>
      <c r="AS5" s="75"/>
      <c r="AT5" s="75"/>
      <c r="AU5" s="75"/>
      <c r="AV5" s="75"/>
      <c r="AW5" s="75"/>
      <c r="AX5" s="75"/>
      <c r="AY5" s="75"/>
      <c r="AZ5" s="75"/>
      <c r="BA5" s="75"/>
      <c r="BB5" s="75"/>
      <c r="BC5" s="75"/>
      <c r="BD5" s="75"/>
      <c r="BE5" s="75"/>
      <c r="BF5" s="75"/>
      <c r="BG5" s="75"/>
      <c r="BH5" s="75"/>
      <c r="BI5" s="75"/>
      <c r="BJ5" s="75"/>
      <c r="BK5" s="75"/>
      <c r="BL5" s="75"/>
      <c r="BM5" s="75"/>
      <c r="BN5" s="75"/>
      <c r="BO5" s="75"/>
      <c r="BP5" s="75"/>
      <c r="BQ5" s="75"/>
      <c r="BR5" s="75"/>
      <c r="BS5" s="75"/>
      <c r="BT5" s="75"/>
      <c r="BU5" s="75"/>
      <c r="BV5" s="75"/>
      <c r="BW5" s="75"/>
      <c r="BX5" s="75"/>
      <c r="BY5" s="75"/>
      <c r="BZ5" s="75"/>
      <c r="CA5" s="75"/>
      <c r="CB5" s="75"/>
      <c r="CC5" s="75"/>
      <c r="CD5" s="75"/>
      <c r="CE5" s="75"/>
      <c r="CF5" s="75"/>
      <c r="CG5" s="75"/>
      <c r="CH5" s="75"/>
      <c r="CI5" s="75"/>
      <c r="CJ5" s="75"/>
      <c r="CK5" s="75"/>
      <c r="CL5" s="75"/>
      <c r="CM5" s="75"/>
      <c r="CN5" s="75"/>
      <c r="CO5" s="75"/>
      <c r="CP5" s="75"/>
      <c r="CQ5" s="75"/>
      <c r="CR5" s="75"/>
      <c r="CS5" s="75"/>
      <c r="CT5" s="75"/>
      <c r="CU5" s="75"/>
      <c r="CV5" s="75"/>
      <c r="CW5" s="75"/>
    </row>
    <row r="6" spans="1:101" s="78" customFormat="1" ht="26.25" customHeight="1" x14ac:dyDescent="0.35">
      <c r="A6" s="160" t="s">
        <v>1683</v>
      </c>
      <c r="B6" s="160"/>
      <c r="C6" s="160"/>
      <c r="D6" s="160"/>
      <c r="E6" s="160"/>
      <c r="F6" s="160"/>
      <c r="G6" s="160"/>
      <c r="H6" s="160"/>
      <c r="I6" s="160"/>
      <c r="J6" s="160"/>
      <c r="K6" s="160"/>
      <c r="L6" s="160"/>
      <c r="M6" s="160"/>
      <c r="N6" s="160"/>
      <c r="O6" s="160"/>
      <c r="P6" s="160"/>
      <c r="Q6" s="160"/>
      <c r="R6" s="160"/>
      <c r="S6" s="160"/>
      <c r="T6" s="160"/>
      <c r="U6" s="160"/>
      <c r="V6" s="77"/>
      <c r="W6" s="77"/>
      <c r="X6" s="77"/>
      <c r="Y6" s="77"/>
      <c r="Z6" s="77"/>
      <c r="AA6" s="77"/>
      <c r="AB6" s="77"/>
      <c r="AC6" s="77"/>
      <c r="AD6" s="77"/>
      <c r="AE6" s="77"/>
      <c r="AF6" s="77"/>
      <c r="AG6" s="77"/>
      <c r="AH6" s="77"/>
      <c r="AI6" s="77"/>
      <c r="AJ6" s="77"/>
      <c r="AK6" s="77"/>
      <c r="AL6" s="77"/>
      <c r="AM6" s="77"/>
      <c r="AN6" s="77"/>
      <c r="AO6" s="77"/>
      <c r="AP6" s="77"/>
      <c r="AQ6" s="77"/>
      <c r="AR6" s="77"/>
      <c r="AS6" s="77"/>
      <c r="AT6" s="77"/>
      <c r="AU6" s="77"/>
      <c r="AV6" s="77"/>
      <c r="AW6" s="77"/>
      <c r="AX6" s="77"/>
      <c r="AY6" s="77"/>
      <c r="AZ6" s="77"/>
      <c r="BA6" s="77"/>
      <c r="BB6" s="77"/>
      <c r="BC6" s="77"/>
      <c r="BD6" s="77"/>
      <c r="BE6" s="77"/>
      <c r="BF6" s="77"/>
      <c r="BG6" s="77"/>
      <c r="BH6" s="77"/>
      <c r="BI6" s="77"/>
      <c r="BJ6" s="77"/>
      <c r="BK6" s="77"/>
      <c r="BL6" s="77"/>
      <c r="BM6" s="77"/>
      <c r="BN6" s="77"/>
      <c r="BO6" s="77"/>
      <c r="BP6" s="77"/>
      <c r="BQ6" s="77"/>
      <c r="BR6" s="77"/>
      <c r="BS6" s="77"/>
      <c r="BT6" s="77"/>
      <c r="BU6" s="77"/>
      <c r="BV6" s="77"/>
      <c r="BW6" s="77"/>
      <c r="BX6" s="77"/>
      <c r="BY6" s="77"/>
      <c r="BZ6" s="77"/>
      <c r="CA6" s="77"/>
      <c r="CB6" s="77"/>
      <c r="CC6" s="77"/>
      <c r="CD6" s="77"/>
      <c r="CE6" s="77"/>
      <c r="CF6" s="77"/>
      <c r="CG6" s="77"/>
      <c r="CH6" s="77"/>
      <c r="CI6" s="77"/>
      <c r="CJ6" s="77"/>
      <c r="CK6" s="77"/>
      <c r="CL6" s="77"/>
      <c r="CM6" s="77"/>
      <c r="CN6" s="77"/>
      <c r="CO6" s="77"/>
      <c r="CP6" s="77"/>
      <c r="CQ6" s="77"/>
      <c r="CR6" s="77"/>
      <c r="CS6" s="77"/>
      <c r="CT6" s="77"/>
      <c r="CU6" s="77"/>
      <c r="CV6" s="77"/>
      <c r="CW6" s="77"/>
    </row>
    <row r="7" spans="1:101" s="80" customFormat="1" ht="26.25" customHeight="1" x14ac:dyDescent="0.35">
      <c r="A7" s="161" t="s">
        <v>1684</v>
      </c>
      <c r="B7" s="161"/>
      <c r="C7" s="161"/>
      <c r="D7" s="161"/>
      <c r="E7" s="161"/>
      <c r="F7" s="161"/>
      <c r="G7" s="161"/>
      <c r="H7" s="161"/>
      <c r="I7" s="161"/>
      <c r="J7" s="161"/>
      <c r="K7" s="161"/>
      <c r="L7" s="161"/>
      <c r="M7" s="161"/>
      <c r="N7" s="161"/>
      <c r="O7" s="161"/>
      <c r="P7" s="161"/>
      <c r="Q7" s="161"/>
      <c r="R7" s="161"/>
      <c r="S7" s="161"/>
      <c r="T7" s="161"/>
      <c r="U7" s="161"/>
      <c r="V7" s="79"/>
      <c r="W7" s="79"/>
      <c r="X7" s="79"/>
      <c r="Y7" s="79"/>
      <c r="Z7" s="79"/>
      <c r="AA7" s="79"/>
      <c r="AB7" s="79"/>
      <c r="AC7" s="79"/>
      <c r="AD7" s="79"/>
      <c r="AE7" s="79"/>
      <c r="AF7" s="79"/>
      <c r="AG7" s="79"/>
      <c r="AH7" s="79"/>
      <c r="AI7" s="79"/>
      <c r="AJ7" s="79"/>
      <c r="AK7" s="79"/>
      <c r="AL7" s="79"/>
      <c r="AM7" s="79"/>
      <c r="AN7" s="79"/>
      <c r="AO7" s="79"/>
      <c r="AP7" s="79"/>
      <c r="AQ7" s="79"/>
      <c r="AR7" s="79"/>
      <c r="AS7" s="79"/>
      <c r="AT7" s="79"/>
      <c r="AU7" s="79"/>
      <c r="AV7" s="79"/>
      <c r="AW7" s="79"/>
      <c r="AX7" s="79"/>
      <c r="AY7" s="79"/>
      <c r="AZ7" s="79"/>
      <c r="BA7" s="79"/>
      <c r="BB7" s="79"/>
      <c r="BC7" s="79"/>
      <c r="BD7" s="79"/>
      <c r="BE7" s="79"/>
      <c r="BF7" s="79"/>
      <c r="BG7" s="79"/>
      <c r="BH7" s="79"/>
      <c r="BI7" s="79"/>
      <c r="BJ7" s="79"/>
      <c r="BK7" s="79"/>
      <c r="BL7" s="79"/>
      <c r="BM7" s="79"/>
      <c r="BN7" s="79"/>
      <c r="BO7" s="79"/>
      <c r="BP7" s="79"/>
      <c r="BQ7" s="79"/>
      <c r="BR7" s="79"/>
      <c r="BS7" s="79"/>
      <c r="BT7" s="79"/>
      <c r="BU7" s="79"/>
      <c r="BV7" s="79"/>
      <c r="BW7" s="79"/>
      <c r="BX7" s="79"/>
      <c r="BY7" s="79"/>
      <c r="BZ7" s="79"/>
      <c r="CA7" s="79"/>
      <c r="CB7" s="79"/>
      <c r="CC7" s="79"/>
      <c r="CD7" s="79"/>
      <c r="CE7" s="79"/>
      <c r="CF7" s="79"/>
      <c r="CG7" s="79"/>
      <c r="CH7" s="79"/>
      <c r="CI7" s="79"/>
      <c r="CJ7" s="79"/>
      <c r="CK7" s="79"/>
      <c r="CL7" s="79"/>
      <c r="CM7" s="79"/>
      <c r="CN7" s="79"/>
      <c r="CO7" s="79"/>
      <c r="CP7" s="79"/>
      <c r="CQ7" s="79"/>
      <c r="CR7" s="79"/>
      <c r="CS7" s="79"/>
      <c r="CT7" s="79"/>
      <c r="CU7" s="79"/>
      <c r="CV7" s="79"/>
      <c r="CW7" s="79"/>
    </row>
    <row r="8" spans="1:101" x14ac:dyDescent="0.2">
      <c r="Q8" s="132"/>
      <c r="BH8" s="136"/>
      <c r="BI8" s="136"/>
      <c r="BJ8" s="137"/>
      <c r="BK8" s="137"/>
      <c r="BL8" s="137"/>
    </row>
    <row r="9" spans="1:101" s="141" customFormat="1" hidden="1" x14ac:dyDescent="0.2">
      <c r="B9" s="138"/>
      <c r="C9" s="138"/>
      <c r="D9" s="138"/>
      <c r="E9" s="138"/>
      <c r="F9" s="138"/>
      <c r="G9" s="138"/>
      <c r="H9" s="138"/>
      <c r="I9" s="138"/>
      <c r="J9" s="138"/>
      <c r="K9" s="138"/>
      <c r="L9" s="138" t="s">
        <v>619</v>
      </c>
      <c r="M9" s="138"/>
      <c r="N9" s="138"/>
      <c r="O9" s="138"/>
      <c r="P9" s="138">
        <f>P11/L11</f>
        <v>9.3333333333333324E-2</v>
      </c>
      <c r="Q9" s="138">
        <v>5.4</v>
      </c>
      <c r="R9" s="138" t="s">
        <v>620</v>
      </c>
      <c r="S9" s="138"/>
      <c r="T9" s="138"/>
      <c r="U9" s="138"/>
      <c r="V9" s="138">
        <f>V22/R22</f>
        <v>0.45</v>
      </c>
      <c r="W9" s="139">
        <v>4.9000000000000004</v>
      </c>
      <c r="X9" s="138" t="s">
        <v>621</v>
      </c>
      <c r="Y9" s="138"/>
      <c r="Z9" s="138"/>
      <c r="AA9" s="138"/>
      <c r="AB9" s="138">
        <v>0.32</v>
      </c>
      <c r="AC9" s="140">
        <v>5.5</v>
      </c>
      <c r="AD9" s="138" t="s">
        <v>624</v>
      </c>
      <c r="AE9" s="138"/>
      <c r="AF9" s="138"/>
      <c r="AG9" s="138"/>
      <c r="AH9" s="138">
        <f>AH11/AD11</f>
        <v>0.81</v>
      </c>
      <c r="AI9" s="140">
        <v>8.1999999999999993</v>
      </c>
      <c r="AJ9" s="138" t="s">
        <v>622</v>
      </c>
      <c r="AK9" s="138"/>
      <c r="AL9" s="138"/>
      <c r="AM9" s="138"/>
      <c r="AN9" s="138">
        <f>AN11/AJ11</f>
        <v>0.69799999999999995</v>
      </c>
      <c r="AO9" s="140">
        <v>18.899999999999999</v>
      </c>
      <c r="AP9" s="138" t="s">
        <v>623</v>
      </c>
      <c r="AQ9" s="138"/>
      <c r="AR9" s="138"/>
      <c r="AS9" s="138"/>
      <c r="AT9" s="138">
        <f>AT11/AP11</f>
        <v>1.59</v>
      </c>
      <c r="AU9" s="140">
        <v>11.8</v>
      </c>
      <c r="AV9" s="138"/>
      <c r="AW9" s="138"/>
      <c r="AX9" s="131"/>
    </row>
    <row r="10" spans="1:101" s="142" customFormat="1" ht="101.25" customHeight="1" x14ac:dyDescent="0.25">
      <c r="B10" s="154" t="s">
        <v>373</v>
      </c>
      <c r="C10" s="154" t="s">
        <v>509</v>
      </c>
      <c r="D10" s="154" t="s">
        <v>421</v>
      </c>
      <c r="E10" s="154" t="s">
        <v>354</v>
      </c>
      <c r="F10" s="154" t="s">
        <v>0</v>
      </c>
      <c r="G10" s="154" t="s">
        <v>337</v>
      </c>
      <c r="H10" s="154" t="s">
        <v>558</v>
      </c>
      <c r="I10" s="154" t="s">
        <v>355</v>
      </c>
      <c r="J10" s="154" t="s">
        <v>422</v>
      </c>
      <c r="K10" s="154" t="s">
        <v>1</v>
      </c>
      <c r="L10" s="154" t="s">
        <v>563</v>
      </c>
      <c r="M10" s="154" t="s">
        <v>560</v>
      </c>
      <c r="N10" s="154" t="s">
        <v>559</v>
      </c>
      <c r="O10" s="154" t="s">
        <v>561</v>
      </c>
      <c r="P10" s="154" t="s">
        <v>562</v>
      </c>
      <c r="Q10" s="154" t="s">
        <v>571</v>
      </c>
      <c r="R10" s="154" t="s">
        <v>564</v>
      </c>
      <c r="S10" s="154" t="s">
        <v>625</v>
      </c>
      <c r="T10" s="154" t="s">
        <v>559</v>
      </c>
      <c r="U10" s="154" t="s">
        <v>565</v>
      </c>
      <c r="V10" s="154" t="s">
        <v>562</v>
      </c>
      <c r="W10" s="154" t="s">
        <v>570</v>
      </c>
      <c r="X10" s="154" t="s">
        <v>567</v>
      </c>
      <c r="Y10" s="154" t="s">
        <v>566</v>
      </c>
      <c r="Z10" s="154" t="s">
        <v>559</v>
      </c>
      <c r="AA10" s="154" t="s">
        <v>568</v>
      </c>
      <c r="AB10" s="154" t="s">
        <v>562</v>
      </c>
      <c r="AC10" s="154" t="s">
        <v>569</v>
      </c>
      <c r="AD10" s="154" t="s">
        <v>572</v>
      </c>
      <c r="AE10" s="154" t="s">
        <v>573</v>
      </c>
      <c r="AF10" s="154" t="s">
        <v>559</v>
      </c>
      <c r="AG10" s="154" t="s">
        <v>574</v>
      </c>
      <c r="AH10" s="154" t="s">
        <v>579</v>
      </c>
      <c r="AI10" s="154" t="s">
        <v>575</v>
      </c>
      <c r="AJ10" s="154" t="s">
        <v>576</v>
      </c>
      <c r="AK10" s="154" t="s">
        <v>577</v>
      </c>
      <c r="AL10" s="154" t="s">
        <v>559</v>
      </c>
      <c r="AM10" s="154" t="s">
        <v>578</v>
      </c>
      <c r="AN10" s="154" t="s">
        <v>579</v>
      </c>
      <c r="AO10" s="154" t="s">
        <v>580</v>
      </c>
      <c r="AP10" s="154" t="s">
        <v>581</v>
      </c>
      <c r="AQ10" s="154" t="s">
        <v>582</v>
      </c>
      <c r="AR10" s="154" t="s">
        <v>559</v>
      </c>
      <c r="AS10" s="154" t="s">
        <v>583</v>
      </c>
      <c r="AT10" s="154" t="s">
        <v>579</v>
      </c>
      <c r="AU10" s="154" t="s">
        <v>584</v>
      </c>
      <c r="AV10" s="154" t="s">
        <v>589</v>
      </c>
      <c r="AW10" s="154" t="s">
        <v>590</v>
      </c>
      <c r="AX10" s="154" t="s">
        <v>591</v>
      </c>
      <c r="AY10" s="154" t="s">
        <v>1499</v>
      </c>
      <c r="AZ10" s="154" t="s">
        <v>1500</v>
      </c>
      <c r="BA10" s="154" t="s">
        <v>585</v>
      </c>
      <c r="BB10" s="154" t="s">
        <v>586</v>
      </c>
      <c r="BC10" s="154" t="s">
        <v>587</v>
      </c>
      <c r="BD10" s="154" t="s">
        <v>588</v>
      </c>
      <c r="BE10" s="154" t="s">
        <v>1490</v>
      </c>
      <c r="BF10" s="154" t="s">
        <v>1492</v>
      </c>
      <c r="BG10" s="154" t="s">
        <v>1491</v>
      </c>
    </row>
    <row r="11" spans="1:101" x14ac:dyDescent="0.2">
      <c r="B11" s="143">
        <v>440</v>
      </c>
      <c r="C11" s="143" t="s">
        <v>339</v>
      </c>
      <c r="D11" s="143">
        <v>301</v>
      </c>
      <c r="E11" s="143" t="s">
        <v>593</v>
      </c>
      <c r="F11" s="143" t="s">
        <v>4</v>
      </c>
      <c r="G11" s="143"/>
      <c r="H11" s="143"/>
      <c r="I11" s="143"/>
      <c r="J11" s="143" t="s">
        <v>626</v>
      </c>
      <c r="K11" s="143" t="s">
        <v>340</v>
      </c>
      <c r="L11" s="144">
        <v>3240</v>
      </c>
      <c r="M11" s="145">
        <v>6.5799999999999995E-4</v>
      </c>
      <c r="N11" s="145">
        <f>+M11*L11</f>
        <v>2.13192</v>
      </c>
      <c r="O11" s="146">
        <v>9.3333333333333324E-2</v>
      </c>
      <c r="P11" s="143">
        <f>+L11*O11</f>
        <v>302.39999999999998</v>
      </c>
      <c r="Q11" s="147">
        <f>$Q$9*L11</f>
        <v>17496</v>
      </c>
      <c r="R11" s="144"/>
      <c r="S11" s="143"/>
      <c r="T11" s="143"/>
      <c r="U11" s="143"/>
      <c r="V11" s="143"/>
      <c r="W11" s="24"/>
      <c r="X11" s="144"/>
      <c r="Y11" s="143"/>
      <c r="Z11" s="143"/>
      <c r="AA11" s="143"/>
      <c r="AB11" s="143"/>
      <c r="AC11" s="147"/>
      <c r="AD11" s="144">
        <v>4839</v>
      </c>
      <c r="AE11" s="143">
        <f>0.19*0.23*0.405</f>
        <v>1.7698500000000002E-2</v>
      </c>
      <c r="AF11" s="143">
        <f>+AD11*AE11</f>
        <v>85.64304150000001</v>
      </c>
      <c r="AG11" s="143">
        <v>0.81</v>
      </c>
      <c r="AH11" s="143">
        <f>+AD11*AG11</f>
        <v>3919.59</v>
      </c>
      <c r="AI11" s="147">
        <f>$AI$9*AD11</f>
        <v>39679.799999999996</v>
      </c>
      <c r="AJ11" s="144">
        <v>9678</v>
      </c>
      <c r="AK11" s="143">
        <f>0.23*0.23*0.0325</f>
        <v>1.7192500000000001E-3</v>
      </c>
      <c r="AL11" s="143">
        <f>+AJ11*AK11</f>
        <v>16.638901499999999</v>
      </c>
      <c r="AM11" s="143">
        <v>0.69799999999999995</v>
      </c>
      <c r="AN11" s="143">
        <f>+AJ11*AM11</f>
        <v>6755.2439999999997</v>
      </c>
      <c r="AO11" s="147">
        <f>$AO$9*AJ11</f>
        <v>182914.19999999998</v>
      </c>
      <c r="AP11" s="144">
        <v>1200</v>
      </c>
      <c r="AQ11" s="143">
        <f>0.22*0.4*0.035</f>
        <v>3.0800000000000007E-3</v>
      </c>
      <c r="AR11" s="143">
        <f>+AP11*AQ11</f>
        <v>3.6960000000000011</v>
      </c>
      <c r="AS11" s="143">
        <v>1.59</v>
      </c>
      <c r="AT11" s="143">
        <f>+AP11*AS11</f>
        <v>1908</v>
      </c>
      <c r="AU11" s="147">
        <f>$AU$9*AP11</f>
        <v>14160</v>
      </c>
      <c r="AV11" s="143">
        <f t="shared" ref="AV11:AV74" si="0">+L11+R11+X11+AD11+AJ11+AP11</f>
        <v>18957</v>
      </c>
      <c r="AW11" s="143">
        <f t="shared" ref="AW11:AW74" si="1">+P11+V11+AB11+AH11+AN11+AT11</f>
        <v>12885.234</v>
      </c>
      <c r="AX11" s="24">
        <f t="shared" ref="AX11:AX74" si="2">+Q11+W11+AC11+AI11+AO11+AU11</f>
        <v>254249.99999999997</v>
      </c>
      <c r="AY11" s="148">
        <v>0.73</v>
      </c>
      <c r="AZ11" s="23">
        <f>+AV11*AY11</f>
        <v>13838.609999999999</v>
      </c>
      <c r="BA11" s="24">
        <f>+AZ11+AX11</f>
        <v>268088.61</v>
      </c>
      <c r="BB11" s="9" t="s">
        <v>1689</v>
      </c>
      <c r="BC11" s="9" t="s">
        <v>1690</v>
      </c>
      <c r="BD11" s="9" t="s">
        <v>1691</v>
      </c>
      <c r="BE11" s="149">
        <v>124</v>
      </c>
      <c r="BF11" s="149">
        <v>570</v>
      </c>
      <c r="BG11" s="149">
        <v>6199</v>
      </c>
    </row>
    <row r="12" spans="1:101" x14ac:dyDescent="0.2">
      <c r="B12" s="143">
        <v>440</v>
      </c>
      <c r="C12" s="143" t="s">
        <v>339</v>
      </c>
      <c r="D12" s="143">
        <v>301</v>
      </c>
      <c r="E12" s="143" t="s">
        <v>593</v>
      </c>
      <c r="F12" s="143" t="s">
        <v>4</v>
      </c>
      <c r="G12" s="143"/>
      <c r="H12" s="143"/>
      <c r="I12" s="143"/>
      <c r="J12" s="143" t="s">
        <v>626</v>
      </c>
      <c r="K12" s="143" t="s">
        <v>1224</v>
      </c>
      <c r="L12" s="144"/>
      <c r="M12" s="145"/>
      <c r="N12" s="145"/>
      <c r="O12" s="146"/>
      <c r="P12" s="143"/>
      <c r="Q12" s="147"/>
      <c r="R12" s="144"/>
      <c r="S12" s="143"/>
      <c r="T12" s="143"/>
      <c r="U12" s="143"/>
      <c r="V12" s="143"/>
      <c r="W12" s="24"/>
      <c r="X12" s="144">
        <v>2992</v>
      </c>
      <c r="Y12" s="143">
        <v>8.3199999999999995E-4</v>
      </c>
      <c r="Z12" s="143">
        <f t="shared" ref="Z12:Z75" si="3">+X12*Y12</f>
        <v>2.489344</v>
      </c>
      <c r="AA12" s="143">
        <v>0.312</v>
      </c>
      <c r="AB12" s="143">
        <f t="shared" ref="AB12:AB75" si="4">+X12*AA12</f>
        <v>933.50400000000002</v>
      </c>
      <c r="AC12" s="147">
        <f t="shared" ref="AC12:AC75" si="5">$AC$9*X12</f>
        <v>16456</v>
      </c>
      <c r="AD12" s="144"/>
      <c r="AE12" s="143"/>
      <c r="AF12" s="143"/>
      <c r="AG12" s="143"/>
      <c r="AH12" s="143"/>
      <c r="AI12" s="147"/>
      <c r="AJ12" s="144"/>
      <c r="AK12" s="143"/>
      <c r="AL12" s="143"/>
      <c r="AM12" s="143"/>
      <c r="AN12" s="143"/>
      <c r="AO12" s="147"/>
      <c r="AP12" s="144"/>
      <c r="AQ12" s="143"/>
      <c r="AR12" s="143"/>
      <c r="AS12" s="143"/>
      <c r="AT12" s="143"/>
      <c r="AU12" s="147"/>
      <c r="AV12" s="143">
        <f t="shared" si="0"/>
        <v>2992</v>
      </c>
      <c r="AW12" s="143">
        <f t="shared" si="1"/>
        <v>933.50400000000002</v>
      </c>
      <c r="AX12" s="24">
        <f t="shared" si="2"/>
        <v>16456</v>
      </c>
      <c r="AY12" s="148">
        <v>0.73</v>
      </c>
      <c r="AZ12" s="23">
        <f t="shared" ref="AZ12:AZ14" si="6">+AV12*AY12</f>
        <v>2184.16</v>
      </c>
      <c r="BA12" s="24">
        <f t="shared" ref="BA12:BA75" si="7">+AZ12+AX12</f>
        <v>18640.16</v>
      </c>
      <c r="BB12" s="9" t="s">
        <v>1689</v>
      </c>
      <c r="BC12" s="9" t="s">
        <v>1690</v>
      </c>
      <c r="BD12" s="9" t="s">
        <v>1691</v>
      </c>
      <c r="BE12" s="149">
        <v>23</v>
      </c>
      <c r="BF12" s="149">
        <v>134</v>
      </c>
      <c r="BG12" s="149">
        <v>1047</v>
      </c>
    </row>
    <row r="13" spans="1:101" x14ac:dyDescent="0.2">
      <c r="B13" s="143">
        <v>440</v>
      </c>
      <c r="C13" s="143" t="s">
        <v>339</v>
      </c>
      <c r="D13" s="143">
        <v>302</v>
      </c>
      <c r="E13" s="143" t="s">
        <v>425</v>
      </c>
      <c r="F13" s="143" t="s">
        <v>6</v>
      </c>
      <c r="G13" s="143"/>
      <c r="H13" s="143"/>
      <c r="I13" s="143"/>
      <c r="J13" s="143" t="s">
        <v>626</v>
      </c>
      <c r="K13" s="143" t="s">
        <v>340</v>
      </c>
      <c r="L13" s="144">
        <v>4329</v>
      </c>
      <c r="M13" s="145">
        <v>6.5799999999999995E-4</v>
      </c>
      <c r="N13" s="145">
        <f t="shared" ref="N13:N75" si="8">+M13*L13</f>
        <v>2.8484819999999997</v>
      </c>
      <c r="O13" s="146">
        <v>9.3333333333333338E-2</v>
      </c>
      <c r="P13" s="143">
        <f t="shared" ref="P13:P75" si="9">+L13*O13</f>
        <v>404.04</v>
      </c>
      <c r="Q13" s="147">
        <f>$Q$9*L13</f>
        <v>23376.600000000002</v>
      </c>
      <c r="R13" s="144"/>
      <c r="S13" s="143"/>
      <c r="T13" s="143"/>
      <c r="U13" s="143"/>
      <c r="V13" s="143"/>
      <c r="W13" s="24"/>
      <c r="X13" s="144"/>
      <c r="Y13" s="143"/>
      <c r="Z13" s="143"/>
      <c r="AA13" s="143"/>
      <c r="AB13" s="143"/>
      <c r="AC13" s="147"/>
      <c r="AD13" s="144">
        <v>5349</v>
      </c>
      <c r="AE13" s="143">
        <f t="shared" ref="AE13:AE75" si="10">0.19*0.23*0.405</f>
        <v>1.7698500000000002E-2</v>
      </c>
      <c r="AF13" s="143">
        <f t="shared" ref="AF13:AF75" si="11">+AD13*AE13</f>
        <v>94.669276500000009</v>
      </c>
      <c r="AG13" s="143">
        <v>0.81</v>
      </c>
      <c r="AH13" s="143">
        <f t="shared" ref="AH13:AH75" si="12">+AD13*AG13</f>
        <v>4332.6900000000005</v>
      </c>
      <c r="AI13" s="147">
        <f t="shared" ref="AI13:AI75" si="13">$AI$9*AD13</f>
        <v>43861.799999999996</v>
      </c>
      <c r="AJ13" s="144">
        <v>10698</v>
      </c>
      <c r="AK13" s="143">
        <f t="shared" ref="AK13:AK75" si="14">0.23*0.23*0.0325</f>
        <v>1.7192500000000001E-3</v>
      </c>
      <c r="AL13" s="143">
        <f t="shared" ref="AL13:AL75" si="15">+AJ13*AK13</f>
        <v>18.392536500000002</v>
      </c>
      <c r="AM13" s="143">
        <v>0.69799999999999995</v>
      </c>
      <c r="AN13" s="143">
        <f t="shared" ref="AN13:AN75" si="16">+AJ13*AM13</f>
        <v>7467.2039999999997</v>
      </c>
      <c r="AO13" s="147">
        <f t="shared" ref="AO13:AO75" si="17">$AO$9*AJ13</f>
        <v>202192.19999999998</v>
      </c>
      <c r="AP13" s="144">
        <v>1400</v>
      </c>
      <c r="AQ13" s="143">
        <f t="shared" ref="AQ13:AQ75" si="18">0.22*0.4*0.035</f>
        <v>3.0800000000000007E-3</v>
      </c>
      <c r="AR13" s="143">
        <f>+AP13*AQ13</f>
        <v>4.3120000000000012</v>
      </c>
      <c r="AS13" s="143">
        <v>1.59</v>
      </c>
      <c r="AT13" s="143">
        <f>+AP13*AS13</f>
        <v>2226</v>
      </c>
      <c r="AU13" s="147">
        <f>$AU$9*AP13</f>
        <v>16520</v>
      </c>
      <c r="AV13" s="143">
        <f t="shared" si="0"/>
        <v>21776</v>
      </c>
      <c r="AW13" s="143">
        <f t="shared" si="1"/>
        <v>14429.934000000001</v>
      </c>
      <c r="AX13" s="24">
        <f t="shared" si="2"/>
        <v>285950.59999999998</v>
      </c>
      <c r="AY13" s="148">
        <v>0.73</v>
      </c>
      <c r="AZ13" s="23">
        <f t="shared" si="6"/>
        <v>15896.48</v>
      </c>
      <c r="BA13" s="24">
        <f t="shared" si="7"/>
        <v>301847.07999999996</v>
      </c>
      <c r="BB13" s="9" t="s">
        <v>1689</v>
      </c>
      <c r="BC13" s="9" t="s">
        <v>1690</v>
      </c>
      <c r="BD13" s="9" t="s">
        <v>1691</v>
      </c>
      <c r="BE13" s="149">
        <v>169</v>
      </c>
      <c r="BF13" s="149">
        <v>997</v>
      </c>
      <c r="BG13" s="149">
        <v>10177</v>
      </c>
    </row>
    <row r="14" spans="1:101" x14ac:dyDescent="0.2">
      <c r="B14" s="143">
        <v>440</v>
      </c>
      <c r="C14" s="143" t="s">
        <v>339</v>
      </c>
      <c r="D14" s="143">
        <v>302</v>
      </c>
      <c r="E14" s="143" t="s">
        <v>425</v>
      </c>
      <c r="F14" s="143" t="s">
        <v>6</v>
      </c>
      <c r="G14" s="143"/>
      <c r="H14" s="143"/>
      <c r="I14" s="143"/>
      <c r="J14" s="143" t="s">
        <v>626</v>
      </c>
      <c r="K14" s="143" t="s">
        <v>1224</v>
      </c>
      <c r="L14" s="144"/>
      <c r="M14" s="145"/>
      <c r="N14" s="145"/>
      <c r="O14" s="146"/>
      <c r="P14" s="143"/>
      <c r="Q14" s="147"/>
      <c r="R14" s="144"/>
      <c r="S14" s="143"/>
      <c r="T14" s="143"/>
      <c r="U14" s="143"/>
      <c r="V14" s="143"/>
      <c r="W14" s="24"/>
      <c r="X14" s="144">
        <v>4800</v>
      </c>
      <c r="Y14" s="143">
        <v>8.3199999999999995E-4</v>
      </c>
      <c r="Z14" s="143">
        <f t="shared" si="3"/>
        <v>3.9935999999999998</v>
      </c>
      <c r="AA14" s="143">
        <v>0.312</v>
      </c>
      <c r="AB14" s="143">
        <f t="shared" si="4"/>
        <v>1497.6</v>
      </c>
      <c r="AC14" s="147">
        <f t="shared" si="5"/>
        <v>26400</v>
      </c>
      <c r="AD14" s="144"/>
      <c r="AE14" s="143"/>
      <c r="AF14" s="143"/>
      <c r="AG14" s="143"/>
      <c r="AH14" s="143"/>
      <c r="AI14" s="147"/>
      <c r="AJ14" s="144"/>
      <c r="AK14" s="143"/>
      <c r="AL14" s="143"/>
      <c r="AM14" s="143"/>
      <c r="AN14" s="143"/>
      <c r="AO14" s="147"/>
      <c r="AP14" s="144"/>
      <c r="AQ14" s="143"/>
      <c r="AR14" s="143"/>
      <c r="AS14" s="143"/>
      <c r="AT14" s="143"/>
      <c r="AU14" s="147"/>
      <c r="AV14" s="143">
        <f t="shared" si="0"/>
        <v>4800</v>
      </c>
      <c r="AW14" s="143">
        <f t="shared" si="1"/>
        <v>1497.6</v>
      </c>
      <c r="AX14" s="24">
        <f t="shared" si="2"/>
        <v>26400</v>
      </c>
      <c r="AY14" s="148">
        <v>0.73</v>
      </c>
      <c r="AZ14" s="23">
        <f t="shared" si="6"/>
        <v>3504</v>
      </c>
      <c r="BA14" s="24">
        <f t="shared" si="7"/>
        <v>29904</v>
      </c>
      <c r="BB14" s="9" t="s">
        <v>1689</v>
      </c>
      <c r="BC14" s="9" t="s">
        <v>1690</v>
      </c>
      <c r="BD14" s="9" t="s">
        <v>1691</v>
      </c>
      <c r="BE14" s="149">
        <v>11</v>
      </c>
      <c r="BF14" s="149">
        <v>81</v>
      </c>
      <c r="BG14" s="149">
        <v>1098</v>
      </c>
    </row>
    <row r="15" spans="1:101" x14ac:dyDescent="0.2">
      <c r="B15" s="143">
        <v>441</v>
      </c>
      <c r="C15" s="143" t="s">
        <v>214</v>
      </c>
      <c r="D15" s="143">
        <v>311</v>
      </c>
      <c r="E15" s="143" t="s">
        <v>517</v>
      </c>
      <c r="F15" s="143" t="s">
        <v>231</v>
      </c>
      <c r="G15" s="143"/>
      <c r="H15" s="143"/>
      <c r="I15" s="143"/>
      <c r="J15" s="143" t="s">
        <v>626</v>
      </c>
      <c r="K15" s="143" t="s">
        <v>1224</v>
      </c>
      <c r="L15" s="144"/>
      <c r="M15" s="145"/>
      <c r="N15" s="145"/>
      <c r="O15" s="146"/>
      <c r="P15" s="143"/>
      <c r="Q15" s="147"/>
      <c r="R15" s="144"/>
      <c r="S15" s="143"/>
      <c r="T15" s="143"/>
      <c r="U15" s="143"/>
      <c r="V15" s="143"/>
      <c r="W15" s="24"/>
      <c r="X15" s="144">
        <v>3992</v>
      </c>
      <c r="Y15" s="143">
        <v>8.3199999999999995E-4</v>
      </c>
      <c r="Z15" s="143">
        <f t="shared" si="3"/>
        <v>3.3213439999999999</v>
      </c>
      <c r="AA15" s="143">
        <v>0.312</v>
      </c>
      <c r="AB15" s="143">
        <f t="shared" si="4"/>
        <v>1245.5039999999999</v>
      </c>
      <c r="AC15" s="147">
        <f t="shared" si="5"/>
        <v>21956</v>
      </c>
      <c r="AD15" s="144"/>
      <c r="AE15" s="143"/>
      <c r="AF15" s="143"/>
      <c r="AG15" s="143"/>
      <c r="AH15" s="143"/>
      <c r="AI15" s="147"/>
      <c r="AJ15" s="144"/>
      <c r="AK15" s="143"/>
      <c r="AL15" s="143"/>
      <c r="AM15" s="143"/>
      <c r="AN15" s="143"/>
      <c r="AO15" s="147"/>
      <c r="AP15" s="144"/>
      <c r="AQ15" s="143"/>
      <c r="AR15" s="143"/>
      <c r="AS15" s="143"/>
      <c r="AT15" s="143"/>
      <c r="AU15" s="147"/>
      <c r="AV15" s="143">
        <f t="shared" si="0"/>
        <v>3992</v>
      </c>
      <c r="AW15" s="143">
        <f t="shared" si="1"/>
        <v>1245.5039999999999</v>
      </c>
      <c r="AX15" s="24">
        <f t="shared" si="2"/>
        <v>21956</v>
      </c>
      <c r="AY15" s="148">
        <v>0.64500000000000002</v>
      </c>
      <c r="AZ15" s="23">
        <f>+AV15*AY15</f>
        <v>2574.84</v>
      </c>
      <c r="BA15" s="24">
        <f t="shared" si="7"/>
        <v>24530.84</v>
      </c>
      <c r="BB15" s="9" t="s">
        <v>1689</v>
      </c>
      <c r="BC15" s="9" t="s">
        <v>1690</v>
      </c>
      <c r="BD15" s="9" t="s">
        <v>1691</v>
      </c>
      <c r="BE15" s="149" t="s">
        <v>1493</v>
      </c>
      <c r="BF15" s="149" t="s">
        <v>1493</v>
      </c>
      <c r="BG15" s="149" t="s">
        <v>1493</v>
      </c>
    </row>
    <row r="16" spans="1:101" x14ac:dyDescent="0.2">
      <c r="B16" s="143">
        <v>441</v>
      </c>
      <c r="C16" s="143" t="s">
        <v>214</v>
      </c>
      <c r="D16" s="143">
        <v>308</v>
      </c>
      <c r="E16" s="143" t="s">
        <v>518</v>
      </c>
      <c r="F16" s="143" t="s">
        <v>233</v>
      </c>
      <c r="G16" s="143"/>
      <c r="H16" s="143"/>
      <c r="I16" s="143"/>
      <c r="J16" s="143" t="s">
        <v>626</v>
      </c>
      <c r="K16" s="143" t="s">
        <v>1224</v>
      </c>
      <c r="L16" s="144"/>
      <c r="M16" s="145"/>
      <c r="N16" s="145"/>
      <c r="O16" s="146"/>
      <c r="P16" s="143"/>
      <c r="Q16" s="147"/>
      <c r="R16" s="144"/>
      <c r="S16" s="143"/>
      <c r="T16" s="143"/>
      <c r="U16" s="143"/>
      <c r="V16" s="143"/>
      <c r="W16" s="24"/>
      <c r="X16" s="144">
        <v>2620</v>
      </c>
      <c r="Y16" s="143">
        <v>8.3199999999999995E-4</v>
      </c>
      <c r="Z16" s="143">
        <f t="shared" si="3"/>
        <v>2.17984</v>
      </c>
      <c r="AA16" s="143">
        <v>0.312</v>
      </c>
      <c r="AB16" s="143">
        <f t="shared" si="4"/>
        <v>817.44</v>
      </c>
      <c r="AC16" s="147">
        <f t="shared" si="5"/>
        <v>14410</v>
      </c>
      <c r="AD16" s="144"/>
      <c r="AE16" s="143"/>
      <c r="AF16" s="143"/>
      <c r="AG16" s="143"/>
      <c r="AH16" s="143"/>
      <c r="AI16" s="147"/>
      <c r="AJ16" s="144"/>
      <c r="AK16" s="143"/>
      <c r="AL16" s="143"/>
      <c r="AM16" s="143"/>
      <c r="AN16" s="143"/>
      <c r="AO16" s="147"/>
      <c r="AP16" s="144"/>
      <c r="AQ16" s="143"/>
      <c r="AR16" s="143"/>
      <c r="AS16" s="143"/>
      <c r="AT16" s="143"/>
      <c r="AU16" s="147"/>
      <c r="AV16" s="143">
        <f t="shared" si="0"/>
        <v>2620</v>
      </c>
      <c r="AW16" s="143">
        <f t="shared" si="1"/>
        <v>817.44</v>
      </c>
      <c r="AX16" s="24">
        <f t="shared" si="2"/>
        <v>14410</v>
      </c>
      <c r="AY16" s="148">
        <v>0.64500000000000002</v>
      </c>
      <c r="AZ16" s="23">
        <f t="shared" ref="AZ16:AZ79" si="19">+AV16*AY16</f>
        <v>1689.9</v>
      </c>
      <c r="BA16" s="24">
        <f t="shared" si="7"/>
        <v>16099.9</v>
      </c>
      <c r="BB16" s="9" t="s">
        <v>1689</v>
      </c>
      <c r="BC16" s="9" t="s">
        <v>1690</v>
      </c>
      <c r="BD16" s="9" t="s">
        <v>1691</v>
      </c>
      <c r="BE16" s="149" t="s">
        <v>1493</v>
      </c>
      <c r="BF16" s="149" t="s">
        <v>1493</v>
      </c>
      <c r="BG16" s="149" t="s">
        <v>1493</v>
      </c>
    </row>
    <row r="17" spans="2:59" x14ac:dyDescent="0.2">
      <c r="B17" s="143">
        <v>441</v>
      </c>
      <c r="C17" s="143" t="s">
        <v>214</v>
      </c>
      <c r="D17" s="143">
        <v>302</v>
      </c>
      <c r="E17" s="143" t="s">
        <v>594</v>
      </c>
      <c r="F17" s="143" t="s">
        <v>237</v>
      </c>
      <c r="G17" s="143"/>
      <c r="H17" s="143"/>
      <c r="I17" s="143"/>
      <c r="J17" s="143" t="s">
        <v>626</v>
      </c>
      <c r="K17" s="143" t="s">
        <v>1224</v>
      </c>
      <c r="L17" s="144"/>
      <c r="M17" s="145"/>
      <c r="N17" s="145"/>
      <c r="O17" s="146"/>
      <c r="P17" s="143"/>
      <c r="Q17" s="147"/>
      <c r="R17" s="144"/>
      <c r="S17" s="143"/>
      <c r="T17" s="143"/>
      <c r="U17" s="143"/>
      <c r="V17" s="143"/>
      <c r="W17" s="24"/>
      <c r="X17" s="144">
        <v>3600</v>
      </c>
      <c r="Y17" s="143">
        <v>8.3199999999999995E-4</v>
      </c>
      <c r="Z17" s="143">
        <f t="shared" si="3"/>
        <v>2.9951999999999996</v>
      </c>
      <c r="AA17" s="143">
        <v>0.312</v>
      </c>
      <c r="AB17" s="143">
        <f t="shared" si="4"/>
        <v>1123.2</v>
      </c>
      <c r="AC17" s="147">
        <f t="shared" si="5"/>
        <v>19800</v>
      </c>
      <c r="AD17" s="144"/>
      <c r="AE17" s="143"/>
      <c r="AF17" s="143"/>
      <c r="AG17" s="143"/>
      <c r="AH17" s="143"/>
      <c r="AI17" s="147"/>
      <c r="AJ17" s="144"/>
      <c r="AK17" s="143"/>
      <c r="AL17" s="143"/>
      <c r="AM17" s="143"/>
      <c r="AN17" s="143"/>
      <c r="AO17" s="147"/>
      <c r="AP17" s="144"/>
      <c r="AQ17" s="143"/>
      <c r="AR17" s="143"/>
      <c r="AS17" s="143"/>
      <c r="AT17" s="143"/>
      <c r="AU17" s="147"/>
      <c r="AV17" s="143">
        <f t="shared" si="0"/>
        <v>3600</v>
      </c>
      <c r="AW17" s="143">
        <f t="shared" si="1"/>
        <v>1123.2</v>
      </c>
      <c r="AX17" s="24">
        <f t="shared" si="2"/>
        <v>19800</v>
      </c>
      <c r="AY17" s="148">
        <v>0.64500000000000002</v>
      </c>
      <c r="AZ17" s="23">
        <f t="shared" si="19"/>
        <v>2322</v>
      </c>
      <c r="BA17" s="24">
        <f t="shared" si="7"/>
        <v>22122</v>
      </c>
      <c r="BB17" s="9" t="s">
        <v>1689</v>
      </c>
      <c r="BC17" s="9" t="s">
        <v>1690</v>
      </c>
      <c r="BD17" s="9" t="s">
        <v>1691</v>
      </c>
      <c r="BE17" s="149">
        <v>39</v>
      </c>
      <c r="BF17" s="149">
        <v>228</v>
      </c>
      <c r="BG17" s="149">
        <v>2499</v>
      </c>
    </row>
    <row r="18" spans="2:59" x14ac:dyDescent="0.2">
      <c r="B18" s="143">
        <v>441</v>
      </c>
      <c r="C18" s="143" t="s">
        <v>214</v>
      </c>
      <c r="D18" s="143">
        <v>316</v>
      </c>
      <c r="E18" s="143" t="s">
        <v>521</v>
      </c>
      <c r="F18" s="143" t="s">
        <v>240</v>
      </c>
      <c r="G18" s="143"/>
      <c r="H18" s="143"/>
      <c r="I18" s="143"/>
      <c r="J18" s="143" t="s">
        <v>626</v>
      </c>
      <c r="K18" s="143" t="s">
        <v>1224</v>
      </c>
      <c r="L18" s="144"/>
      <c r="M18" s="145"/>
      <c r="N18" s="145"/>
      <c r="O18" s="146"/>
      <c r="P18" s="143"/>
      <c r="Q18" s="147"/>
      <c r="R18" s="144"/>
      <c r="S18" s="143"/>
      <c r="T18" s="143"/>
      <c r="U18" s="143"/>
      <c r="V18" s="143"/>
      <c r="W18" s="24"/>
      <c r="X18" s="144">
        <v>2544</v>
      </c>
      <c r="Y18" s="143">
        <v>8.3199999999999995E-4</v>
      </c>
      <c r="Z18" s="143">
        <f t="shared" si="3"/>
        <v>2.1166079999999998</v>
      </c>
      <c r="AA18" s="143">
        <v>0.312</v>
      </c>
      <c r="AB18" s="143">
        <f t="shared" si="4"/>
        <v>793.72799999999995</v>
      </c>
      <c r="AC18" s="147">
        <f t="shared" si="5"/>
        <v>13992</v>
      </c>
      <c r="AD18" s="144"/>
      <c r="AE18" s="143"/>
      <c r="AF18" s="143"/>
      <c r="AG18" s="143"/>
      <c r="AH18" s="143"/>
      <c r="AI18" s="147"/>
      <c r="AJ18" s="144"/>
      <c r="AK18" s="143"/>
      <c r="AL18" s="143"/>
      <c r="AM18" s="143"/>
      <c r="AN18" s="143"/>
      <c r="AO18" s="147"/>
      <c r="AP18" s="144"/>
      <c r="AQ18" s="143"/>
      <c r="AR18" s="143"/>
      <c r="AS18" s="143"/>
      <c r="AT18" s="143"/>
      <c r="AU18" s="147"/>
      <c r="AV18" s="143">
        <f t="shared" si="0"/>
        <v>2544</v>
      </c>
      <c r="AW18" s="143">
        <f t="shared" si="1"/>
        <v>793.72799999999995</v>
      </c>
      <c r="AX18" s="24">
        <f t="shared" si="2"/>
        <v>13992</v>
      </c>
      <c r="AY18" s="148">
        <v>0.64500000000000002</v>
      </c>
      <c r="AZ18" s="23">
        <f t="shared" si="19"/>
        <v>1640.88</v>
      </c>
      <c r="BA18" s="24">
        <f t="shared" si="7"/>
        <v>15632.880000000001</v>
      </c>
      <c r="BB18" s="9" t="s">
        <v>1689</v>
      </c>
      <c r="BC18" s="9" t="s">
        <v>1690</v>
      </c>
      <c r="BD18" s="9" t="s">
        <v>1691</v>
      </c>
      <c r="BE18" s="149" t="s">
        <v>1493</v>
      </c>
      <c r="BF18" s="149" t="s">
        <v>1493</v>
      </c>
      <c r="BG18" s="149" t="s">
        <v>1493</v>
      </c>
    </row>
    <row r="19" spans="2:59" x14ac:dyDescent="0.2">
      <c r="B19" s="143">
        <v>441</v>
      </c>
      <c r="C19" s="143" t="s">
        <v>214</v>
      </c>
      <c r="D19" s="143">
        <v>305</v>
      </c>
      <c r="E19" s="143" t="s">
        <v>522</v>
      </c>
      <c r="F19" s="143" t="s">
        <v>243</v>
      </c>
      <c r="G19" s="143"/>
      <c r="H19" s="143"/>
      <c r="I19" s="143"/>
      <c r="J19" s="143" t="s">
        <v>626</v>
      </c>
      <c r="K19" s="143" t="s">
        <v>1224</v>
      </c>
      <c r="L19" s="144"/>
      <c r="M19" s="145"/>
      <c r="N19" s="145"/>
      <c r="O19" s="146"/>
      <c r="P19" s="143"/>
      <c r="Q19" s="147"/>
      <c r="R19" s="144"/>
      <c r="S19" s="143"/>
      <c r="T19" s="143"/>
      <c r="U19" s="143"/>
      <c r="V19" s="143"/>
      <c r="W19" s="24"/>
      <c r="X19" s="144">
        <v>3128</v>
      </c>
      <c r="Y19" s="143">
        <v>8.3199999999999995E-4</v>
      </c>
      <c r="Z19" s="143">
        <f t="shared" si="3"/>
        <v>2.6024959999999999</v>
      </c>
      <c r="AA19" s="143">
        <v>0.312</v>
      </c>
      <c r="AB19" s="143">
        <f t="shared" si="4"/>
        <v>975.93600000000004</v>
      </c>
      <c r="AC19" s="147">
        <f t="shared" si="5"/>
        <v>17204</v>
      </c>
      <c r="AD19" s="144"/>
      <c r="AE19" s="143"/>
      <c r="AF19" s="143"/>
      <c r="AG19" s="143"/>
      <c r="AH19" s="143"/>
      <c r="AI19" s="147"/>
      <c r="AJ19" s="144"/>
      <c r="AK19" s="143"/>
      <c r="AL19" s="143"/>
      <c r="AM19" s="143"/>
      <c r="AN19" s="143"/>
      <c r="AO19" s="147"/>
      <c r="AP19" s="144"/>
      <c r="AQ19" s="143"/>
      <c r="AR19" s="143"/>
      <c r="AS19" s="143"/>
      <c r="AT19" s="143"/>
      <c r="AU19" s="147"/>
      <c r="AV19" s="143">
        <f t="shared" si="0"/>
        <v>3128</v>
      </c>
      <c r="AW19" s="143">
        <f t="shared" si="1"/>
        <v>975.93600000000004</v>
      </c>
      <c r="AX19" s="24">
        <f t="shared" si="2"/>
        <v>17204</v>
      </c>
      <c r="AY19" s="148">
        <v>0.64500000000000002</v>
      </c>
      <c r="AZ19" s="23">
        <f t="shared" si="19"/>
        <v>2017.56</v>
      </c>
      <c r="BA19" s="24">
        <f t="shared" si="7"/>
        <v>19221.560000000001</v>
      </c>
      <c r="BB19" s="9" t="s">
        <v>1689</v>
      </c>
      <c r="BC19" s="9" t="s">
        <v>1690</v>
      </c>
      <c r="BD19" s="9" t="s">
        <v>1691</v>
      </c>
      <c r="BE19" s="149" t="s">
        <v>1493</v>
      </c>
      <c r="BF19" s="149" t="s">
        <v>1493</v>
      </c>
      <c r="BG19" s="149" t="s">
        <v>1493</v>
      </c>
    </row>
    <row r="20" spans="2:59" x14ac:dyDescent="0.2">
      <c r="B20" s="143">
        <v>441</v>
      </c>
      <c r="C20" s="143" t="s">
        <v>214</v>
      </c>
      <c r="D20" s="143">
        <v>319</v>
      </c>
      <c r="E20" s="143" t="s">
        <v>526</v>
      </c>
      <c r="F20" s="143" t="s">
        <v>252</v>
      </c>
      <c r="G20" s="143"/>
      <c r="H20" s="143"/>
      <c r="I20" s="143"/>
      <c r="J20" s="143" t="s">
        <v>626</v>
      </c>
      <c r="K20" s="143" t="s">
        <v>1224</v>
      </c>
      <c r="L20" s="144"/>
      <c r="M20" s="145"/>
      <c r="N20" s="145"/>
      <c r="O20" s="146"/>
      <c r="P20" s="143"/>
      <c r="Q20" s="147"/>
      <c r="R20" s="144"/>
      <c r="S20" s="143"/>
      <c r="T20" s="143"/>
      <c r="U20" s="143"/>
      <c r="V20" s="143"/>
      <c r="W20" s="24"/>
      <c r="X20" s="144">
        <v>3092</v>
      </c>
      <c r="Y20" s="143">
        <v>8.3199999999999995E-4</v>
      </c>
      <c r="Z20" s="143">
        <f t="shared" si="3"/>
        <v>2.5725439999999997</v>
      </c>
      <c r="AA20" s="143">
        <v>0.312</v>
      </c>
      <c r="AB20" s="143">
        <f t="shared" si="4"/>
        <v>964.70399999999995</v>
      </c>
      <c r="AC20" s="147">
        <f t="shared" si="5"/>
        <v>17006</v>
      </c>
      <c r="AD20" s="144"/>
      <c r="AE20" s="143"/>
      <c r="AF20" s="143"/>
      <c r="AG20" s="143"/>
      <c r="AH20" s="143"/>
      <c r="AI20" s="147"/>
      <c r="AJ20" s="144"/>
      <c r="AK20" s="143"/>
      <c r="AL20" s="143"/>
      <c r="AM20" s="143"/>
      <c r="AN20" s="143"/>
      <c r="AO20" s="147"/>
      <c r="AP20" s="144"/>
      <c r="AQ20" s="143"/>
      <c r="AR20" s="143"/>
      <c r="AS20" s="143"/>
      <c r="AT20" s="143"/>
      <c r="AU20" s="147"/>
      <c r="AV20" s="143">
        <f t="shared" si="0"/>
        <v>3092</v>
      </c>
      <c r="AW20" s="143">
        <f t="shared" si="1"/>
        <v>964.70399999999995</v>
      </c>
      <c r="AX20" s="24">
        <f t="shared" si="2"/>
        <v>17006</v>
      </c>
      <c r="AY20" s="148">
        <v>0.64500000000000002</v>
      </c>
      <c r="AZ20" s="23">
        <f t="shared" si="19"/>
        <v>1994.3400000000001</v>
      </c>
      <c r="BA20" s="24">
        <f t="shared" si="7"/>
        <v>19000.34</v>
      </c>
      <c r="BB20" s="9" t="s">
        <v>1689</v>
      </c>
      <c r="BC20" s="9" t="s">
        <v>1690</v>
      </c>
      <c r="BD20" s="9" t="s">
        <v>1691</v>
      </c>
      <c r="BE20" s="149">
        <v>18</v>
      </c>
      <c r="BF20" s="149">
        <v>129</v>
      </c>
      <c r="BG20" s="149">
        <v>2484</v>
      </c>
    </row>
    <row r="21" spans="2:59" x14ac:dyDescent="0.2">
      <c r="B21" s="143">
        <v>442</v>
      </c>
      <c r="C21" s="143" t="s">
        <v>8</v>
      </c>
      <c r="D21" s="143">
        <v>307</v>
      </c>
      <c r="E21" s="143" t="s">
        <v>595</v>
      </c>
      <c r="F21" s="143" t="s">
        <v>9</v>
      </c>
      <c r="G21" s="143"/>
      <c r="H21" s="143"/>
      <c r="I21" s="143"/>
      <c r="J21" s="143" t="s">
        <v>626</v>
      </c>
      <c r="K21" s="143" t="s">
        <v>1224</v>
      </c>
      <c r="L21" s="144"/>
      <c r="M21" s="145"/>
      <c r="N21" s="145"/>
      <c r="O21" s="146"/>
      <c r="P21" s="143"/>
      <c r="Q21" s="147"/>
      <c r="R21" s="144"/>
      <c r="S21" s="143"/>
      <c r="T21" s="143"/>
      <c r="U21" s="143"/>
      <c r="V21" s="143"/>
      <c r="W21" s="24"/>
      <c r="X21" s="144">
        <v>4000</v>
      </c>
      <c r="Y21" s="143">
        <v>8.3199999999999995E-4</v>
      </c>
      <c r="Z21" s="143">
        <f t="shared" si="3"/>
        <v>3.3279999999999998</v>
      </c>
      <c r="AA21" s="143">
        <v>0.312</v>
      </c>
      <c r="AB21" s="143">
        <f t="shared" si="4"/>
        <v>1248</v>
      </c>
      <c r="AC21" s="147">
        <f t="shared" si="5"/>
        <v>22000</v>
      </c>
      <c r="AD21" s="144"/>
      <c r="AE21" s="143"/>
      <c r="AF21" s="143"/>
      <c r="AG21" s="143"/>
      <c r="AH21" s="143"/>
      <c r="AI21" s="147"/>
      <c r="AJ21" s="144"/>
      <c r="AK21" s="143"/>
      <c r="AL21" s="143"/>
      <c r="AM21" s="143"/>
      <c r="AN21" s="143"/>
      <c r="AO21" s="147"/>
      <c r="AP21" s="144"/>
      <c r="AQ21" s="143"/>
      <c r="AR21" s="143"/>
      <c r="AS21" s="143"/>
      <c r="AT21" s="143"/>
      <c r="AU21" s="147"/>
      <c r="AV21" s="143">
        <f t="shared" si="0"/>
        <v>4000</v>
      </c>
      <c r="AW21" s="143">
        <f t="shared" si="1"/>
        <v>1248</v>
      </c>
      <c r="AX21" s="24">
        <f t="shared" si="2"/>
        <v>22000</v>
      </c>
      <c r="AY21" s="148">
        <v>0.64500000000000002</v>
      </c>
      <c r="AZ21" s="23">
        <f t="shared" si="19"/>
        <v>2580</v>
      </c>
      <c r="BA21" s="24">
        <f t="shared" si="7"/>
        <v>24580</v>
      </c>
      <c r="BB21" s="9" t="s">
        <v>1689</v>
      </c>
      <c r="BC21" s="9" t="s">
        <v>1690</v>
      </c>
      <c r="BD21" s="9" t="s">
        <v>1691</v>
      </c>
      <c r="BE21" s="149">
        <v>24</v>
      </c>
      <c r="BF21" s="149">
        <v>250</v>
      </c>
      <c r="BG21" s="149">
        <v>4927</v>
      </c>
    </row>
    <row r="22" spans="2:59" x14ac:dyDescent="0.2">
      <c r="B22" s="143">
        <v>442</v>
      </c>
      <c r="C22" s="143" t="s">
        <v>8</v>
      </c>
      <c r="D22" s="143">
        <v>307</v>
      </c>
      <c r="E22" s="143" t="s">
        <v>595</v>
      </c>
      <c r="F22" s="143" t="s">
        <v>9</v>
      </c>
      <c r="G22" s="143"/>
      <c r="H22" s="143"/>
      <c r="I22" s="143"/>
      <c r="J22" s="143" t="s">
        <v>626</v>
      </c>
      <c r="K22" s="143" t="s">
        <v>1390</v>
      </c>
      <c r="L22" s="144">
        <v>1422</v>
      </c>
      <c r="M22" s="145">
        <v>6.5799999999999995E-4</v>
      </c>
      <c r="N22" s="145">
        <f t="shared" si="8"/>
        <v>0.93567599999999995</v>
      </c>
      <c r="O22" s="146">
        <v>0.125</v>
      </c>
      <c r="P22" s="143">
        <f t="shared" si="9"/>
        <v>177.75</v>
      </c>
      <c r="Q22" s="147">
        <f>$Q$9*L22</f>
        <v>7678.8</v>
      </c>
      <c r="R22" s="144">
        <v>1190</v>
      </c>
      <c r="S22" s="143">
        <f t="shared" ref="S22:S75" si="20">0.14*0.22*0.8</f>
        <v>2.4640000000000006E-2</v>
      </c>
      <c r="T22" s="143">
        <f t="shared" ref="T22:T75" si="21">+R22*S22</f>
        <v>29.321600000000007</v>
      </c>
      <c r="U22" s="143">
        <v>0.45</v>
      </c>
      <c r="V22" s="143">
        <f t="shared" ref="V22:V75" si="22">+R22*U22</f>
        <v>535.5</v>
      </c>
      <c r="W22" s="24">
        <f t="shared" ref="W22:W75" si="23">$W$9*Q22</f>
        <v>37626.120000000003</v>
      </c>
      <c r="X22" s="144">
        <v>1190</v>
      </c>
      <c r="Y22" s="143">
        <v>8.3199999999999995E-4</v>
      </c>
      <c r="Z22" s="143">
        <f t="shared" si="3"/>
        <v>0.99007999999999996</v>
      </c>
      <c r="AA22" s="143">
        <v>0.312</v>
      </c>
      <c r="AB22" s="143">
        <f t="shared" si="4"/>
        <v>371.28</v>
      </c>
      <c r="AC22" s="147">
        <f t="shared" si="5"/>
        <v>6545</v>
      </c>
      <c r="AD22" s="144">
        <v>2799</v>
      </c>
      <c r="AE22" s="143">
        <f t="shared" si="10"/>
        <v>1.7698500000000002E-2</v>
      </c>
      <c r="AF22" s="143">
        <f t="shared" si="11"/>
        <v>49.538101500000003</v>
      </c>
      <c r="AG22" s="143">
        <v>0.81</v>
      </c>
      <c r="AH22" s="143">
        <f t="shared" si="12"/>
        <v>2267.19</v>
      </c>
      <c r="AI22" s="147">
        <f t="shared" si="13"/>
        <v>22951.8</v>
      </c>
      <c r="AJ22" s="144">
        <v>8056</v>
      </c>
      <c r="AK22" s="143">
        <f t="shared" si="14"/>
        <v>1.7192500000000001E-3</v>
      </c>
      <c r="AL22" s="143">
        <f t="shared" si="15"/>
        <v>13.850278000000001</v>
      </c>
      <c r="AM22" s="143">
        <v>0.69799999999999995</v>
      </c>
      <c r="AN22" s="143">
        <f t="shared" si="16"/>
        <v>5623.0879999999997</v>
      </c>
      <c r="AO22" s="147">
        <f t="shared" si="17"/>
        <v>152258.4</v>
      </c>
      <c r="AP22" s="144">
        <v>1210</v>
      </c>
      <c r="AQ22" s="143">
        <f t="shared" si="18"/>
        <v>3.0800000000000007E-3</v>
      </c>
      <c r="AR22" s="143">
        <f>+AP22*AQ22</f>
        <v>3.7268000000000008</v>
      </c>
      <c r="AS22" s="143">
        <v>1.59</v>
      </c>
      <c r="AT22" s="143">
        <f>+AP22*AS22</f>
        <v>1923.9</v>
      </c>
      <c r="AU22" s="147">
        <f>$AU$9*AP22</f>
        <v>14278</v>
      </c>
      <c r="AV22" s="143">
        <f t="shared" si="0"/>
        <v>15867</v>
      </c>
      <c r="AW22" s="143">
        <f t="shared" si="1"/>
        <v>10898.708000000001</v>
      </c>
      <c r="AX22" s="24">
        <f t="shared" si="2"/>
        <v>241338.12</v>
      </c>
      <c r="AY22" s="148">
        <v>0.64500000000000002</v>
      </c>
      <c r="AZ22" s="23">
        <f t="shared" si="19"/>
        <v>10234.215</v>
      </c>
      <c r="BA22" s="24">
        <f t="shared" si="7"/>
        <v>251572.33499999999</v>
      </c>
      <c r="BB22" s="9" t="s">
        <v>1689</v>
      </c>
      <c r="BC22" s="9" t="s">
        <v>1690</v>
      </c>
      <c r="BD22" s="9" t="s">
        <v>1691</v>
      </c>
      <c r="BE22" s="149">
        <v>126</v>
      </c>
      <c r="BF22" s="149">
        <v>608</v>
      </c>
      <c r="BG22" s="149">
        <v>3461</v>
      </c>
    </row>
    <row r="23" spans="2:59" x14ac:dyDescent="0.2">
      <c r="B23" s="143">
        <v>442</v>
      </c>
      <c r="C23" s="143" t="s">
        <v>8</v>
      </c>
      <c r="D23" s="143">
        <v>301</v>
      </c>
      <c r="E23" s="143" t="s">
        <v>427</v>
      </c>
      <c r="F23" s="143" t="s">
        <v>11</v>
      </c>
      <c r="G23" s="143"/>
      <c r="H23" s="143"/>
      <c r="I23" s="143"/>
      <c r="J23" s="143" t="s">
        <v>626</v>
      </c>
      <c r="K23" s="143" t="s">
        <v>1224</v>
      </c>
      <c r="L23" s="144"/>
      <c r="M23" s="145"/>
      <c r="N23" s="145"/>
      <c r="O23" s="146"/>
      <c r="P23" s="143"/>
      <c r="Q23" s="147"/>
      <c r="R23" s="144"/>
      <c r="S23" s="143"/>
      <c r="T23" s="143"/>
      <c r="U23" s="143"/>
      <c r="V23" s="143"/>
      <c r="W23" s="24"/>
      <c r="X23" s="144">
        <v>8996</v>
      </c>
      <c r="Y23" s="143">
        <v>8.3199999999999995E-4</v>
      </c>
      <c r="Z23" s="143">
        <f t="shared" si="3"/>
        <v>7.4846719999999998</v>
      </c>
      <c r="AA23" s="143">
        <v>0.312</v>
      </c>
      <c r="AB23" s="143">
        <f t="shared" si="4"/>
        <v>2806.752</v>
      </c>
      <c r="AC23" s="147">
        <f t="shared" si="5"/>
        <v>49478</v>
      </c>
      <c r="AD23" s="144"/>
      <c r="AE23" s="143"/>
      <c r="AF23" s="143"/>
      <c r="AG23" s="143"/>
      <c r="AH23" s="143"/>
      <c r="AI23" s="147"/>
      <c r="AJ23" s="144">
        <v>1621</v>
      </c>
      <c r="AK23" s="143">
        <f t="shared" si="14"/>
        <v>1.7192500000000001E-3</v>
      </c>
      <c r="AL23" s="143">
        <f t="shared" si="15"/>
        <v>2.7869042500000001</v>
      </c>
      <c r="AM23" s="143">
        <v>0.69799999999999995</v>
      </c>
      <c r="AN23" s="143">
        <f t="shared" si="16"/>
        <v>1131.4579999999999</v>
      </c>
      <c r="AO23" s="147">
        <f t="shared" si="17"/>
        <v>30636.899999999998</v>
      </c>
      <c r="AP23" s="144"/>
      <c r="AQ23" s="143"/>
      <c r="AR23" s="143"/>
      <c r="AS23" s="143"/>
      <c r="AT23" s="143"/>
      <c r="AU23" s="147"/>
      <c r="AV23" s="143">
        <f t="shared" si="0"/>
        <v>10617</v>
      </c>
      <c r="AW23" s="143">
        <f t="shared" si="1"/>
        <v>3938.21</v>
      </c>
      <c r="AX23" s="24">
        <f t="shared" si="2"/>
        <v>80114.899999999994</v>
      </c>
      <c r="AY23" s="148">
        <v>0.64500000000000002</v>
      </c>
      <c r="AZ23" s="23">
        <f t="shared" si="19"/>
        <v>6847.9650000000001</v>
      </c>
      <c r="BA23" s="24">
        <f t="shared" si="7"/>
        <v>86962.864999999991</v>
      </c>
      <c r="BB23" s="9" t="s">
        <v>1689</v>
      </c>
      <c r="BC23" s="9" t="s">
        <v>1690</v>
      </c>
      <c r="BD23" s="9" t="s">
        <v>1691</v>
      </c>
      <c r="BE23" s="149">
        <v>4</v>
      </c>
      <c r="BF23" s="149">
        <v>88</v>
      </c>
      <c r="BG23" s="149">
        <v>2521</v>
      </c>
    </row>
    <row r="24" spans="2:59" x14ac:dyDescent="0.2">
      <c r="B24" s="143">
        <v>442</v>
      </c>
      <c r="C24" s="143" t="s">
        <v>8</v>
      </c>
      <c r="D24" s="143">
        <v>301</v>
      </c>
      <c r="E24" s="143" t="s">
        <v>427</v>
      </c>
      <c r="F24" s="143" t="s">
        <v>11</v>
      </c>
      <c r="G24" s="143"/>
      <c r="H24" s="143"/>
      <c r="I24" s="143"/>
      <c r="J24" s="143" t="s">
        <v>626</v>
      </c>
      <c r="K24" s="143" t="s">
        <v>1390</v>
      </c>
      <c r="L24" s="144">
        <v>7128</v>
      </c>
      <c r="M24" s="145">
        <v>6.5799999999999995E-4</v>
      </c>
      <c r="N24" s="145">
        <f t="shared" si="8"/>
        <v>4.6902239999999997</v>
      </c>
      <c r="O24" s="146">
        <v>9.6666666666666665E-2</v>
      </c>
      <c r="P24" s="143">
        <f t="shared" si="9"/>
        <v>689.04</v>
      </c>
      <c r="Q24" s="147">
        <f>$Q$9*L24</f>
        <v>38491.200000000004</v>
      </c>
      <c r="R24" s="144">
        <v>2460</v>
      </c>
      <c r="S24" s="143">
        <f t="shared" si="20"/>
        <v>2.4640000000000006E-2</v>
      </c>
      <c r="T24" s="143">
        <f t="shared" si="21"/>
        <v>60.61440000000001</v>
      </c>
      <c r="U24" s="143">
        <v>0.45</v>
      </c>
      <c r="V24" s="143">
        <f t="shared" si="22"/>
        <v>1107</v>
      </c>
      <c r="W24" s="24">
        <f t="shared" si="23"/>
        <v>188606.88000000003</v>
      </c>
      <c r="X24" s="144">
        <v>5280</v>
      </c>
      <c r="Y24" s="143">
        <v>8.3199999999999995E-4</v>
      </c>
      <c r="Z24" s="143">
        <f t="shared" si="3"/>
        <v>4.3929599999999995</v>
      </c>
      <c r="AA24" s="143">
        <v>0.312</v>
      </c>
      <c r="AB24" s="143">
        <f t="shared" si="4"/>
        <v>1647.36</v>
      </c>
      <c r="AC24" s="147">
        <f t="shared" si="5"/>
        <v>29040</v>
      </c>
      <c r="AD24" s="144">
        <v>5374</v>
      </c>
      <c r="AE24" s="143">
        <f t="shared" si="10"/>
        <v>1.7698500000000002E-2</v>
      </c>
      <c r="AF24" s="143">
        <f t="shared" si="11"/>
        <v>95.111739000000014</v>
      </c>
      <c r="AG24" s="143">
        <v>0.81</v>
      </c>
      <c r="AH24" s="143">
        <f t="shared" si="12"/>
        <v>4352.9400000000005</v>
      </c>
      <c r="AI24" s="147">
        <f t="shared" si="13"/>
        <v>44066.799999999996</v>
      </c>
      <c r="AJ24" s="144">
        <v>8105</v>
      </c>
      <c r="AK24" s="143">
        <f t="shared" si="14"/>
        <v>1.7192500000000001E-3</v>
      </c>
      <c r="AL24" s="143">
        <f t="shared" si="15"/>
        <v>13.934521250000001</v>
      </c>
      <c r="AM24" s="143">
        <v>0.69799999999999995</v>
      </c>
      <c r="AN24" s="143">
        <f t="shared" si="16"/>
        <v>5657.29</v>
      </c>
      <c r="AO24" s="147">
        <f t="shared" si="17"/>
        <v>153184.5</v>
      </c>
      <c r="AP24" s="144">
        <v>1710</v>
      </c>
      <c r="AQ24" s="143">
        <f t="shared" si="18"/>
        <v>3.0800000000000007E-3</v>
      </c>
      <c r="AR24" s="143">
        <f>+AP24*AQ24</f>
        <v>5.2668000000000008</v>
      </c>
      <c r="AS24" s="143">
        <v>1.59</v>
      </c>
      <c r="AT24" s="143">
        <f>+AP24*AS24</f>
        <v>2718.9</v>
      </c>
      <c r="AU24" s="147">
        <f>$AU$9*AP24</f>
        <v>20178</v>
      </c>
      <c r="AV24" s="143">
        <f t="shared" si="0"/>
        <v>30057</v>
      </c>
      <c r="AW24" s="143">
        <f t="shared" si="1"/>
        <v>16172.53</v>
      </c>
      <c r="AX24" s="24">
        <f t="shared" si="2"/>
        <v>473567.38000000006</v>
      </c>
      <c r="AY24" s="148">
        <v>0.64500000000000002</v>
      </c>
      <c r="AZ24" s="23">
        <f t="shared" si="19"/>
        <v>19386.764999999999</v>
      </c>
      <c r="BA24" s="24">
        <f t="shared" si="7"/>
        <v>492954.14500000008</v>
      </c>
      <c r="BB24" s="9" t="s">
        <v>1689</v>
      </c>
      <c r="BC24" s="9" t="s">
        <v>1690</v>
      </c>
      <c r="BD24" s="9" t="s">
        <v>1691</v>
      </c>
      <c r="BE24" s="149">
        <v>197</v>
      </c>
      <c r="BF24" s="149">
        <v>1247</v>
      </c>
      <c r="BG24" s="149">
        <v>14842</v>
      </c>
    </row>
    <row r="25" spans="2:59" x14ac:dyDescent="0.2">
      <c r="B25" s="143">
        <v>442</v>
      </c>
      <c r="C25" s="143" t="s">
        <v>8</v>
      </c>
      <c r="D25" s="143">
        <v>306</v>
      </c>
      <c r="E25" s="143" t="s">
        <v>596</v>
      </c>
      <c r="F25" s="143" t="s">
        <v>15</v>
      </c>
      <c r="G25" s="143"/>
      <c r="H25" s="143"/>
      <c r="I25" s="143"/>
      <c r="J25" s="143" t="s">
        <v>626</v>
      </c>
      <c r="K25" s="143" t="s">
        <v>1224</v>
      </c>
      <c r="L25" s="144"/>
      <c r="M25" s="145"/>
      <c r="N25" s="145"/>
      <c r="O25" s="146"/>
      <c r="P25" s="143"/>
      <c r="Q25" s="147"/>
      <c r="R25" s="144"/>
      <c r="S25" s="143"/>
      <c r="T25" s="143"/>
      <c r="U25" s="143"/>
      <c r="V25" s="143"/>
      <c r="W25" s="24"/>
      <c r="X25" s="144">
        <v>1156</v>
      </c>
      <c r="Y25" s="143">
        <v>8.3199999999999995E-4</v>
      </c>
      <c r="Z25" s="143">
        <f t="shared" si="3"/>
        <v>0.96179199999999998</v>
      </c>
      <c r="AA25" s="143">
        <v>0.312</v>
      </c>
      <c r="AB25" s="143">
        <f t="shared" si="4"/>
        <v>360.67200000000003</v>
      </c>
      <c r="AC25" s="147">
        <f t="shared" si="5"/>
        <v>6358</v>
      </c>
      <c r="AD25" s="144"/>
      <c r="AE25" s="143"/>
      <c r="AF25" s="143"/>
      <c r="AG25" s="143"/>
      <c r="AH25" s="143"/>
      <c r="AI25" s="147"/>
      <c r="AJ25" s="144"/>
      <c r="AK25" s="143">
        <f t="shared" si="14"/>
        <v>1.7192500000000001E-3</v>
      </c>
      <c r="AL25" s="143">
        <f t="shared" si="15"/>
        <v>0</v>
      </c>
      <c r="AM25" s="143">
        <v>0.69799999999999995</v>
      </c>
      <c r="AN25" s="143">
        <f t="shared" si="16"/>
        <v>0</v>
      </c>
      <c r="AO25" s="147">
        <f t="shared" si="17"/>
        <v>0</v>
      </c>
      <c r="AP25" s="144"/>
      <c r="AQ25" s="143"/>
      <c r="AR25" s="143"/>
      <c r="AS25" s="143"/>
      <c r="AT25" s="143"/>
      <c r="AU25" s="147"/>
      <c r="AV25" s="143">
        <f t="shared" si="0"/>
        <v>1156</v>
      </c>
      <c r="AW25" s="143">
        <f t="shared" si="1"/>
        <v>360.67200000000003</v>
      </c>
      <c r="AX25" s="24">
        <f t="shared" si="2"/>
        <v>6358</v>
      </c>
      <c r="AY25" s="148">
        <v>0.64500000000000002</v>
      </c>
      <c r="AZ25" s="23">
        <f t="shared" si="19"/>
        <v>745.62</v>
      </c>
      <c r="BA25" s="24">
        <f t="shared" si="7"/>
        <v>7103.62</v>
      </c>
      <c r="BB25" s="9" t="s">
        <v>1689</v>
      </c>
      <c r="BC25" s="9" t="s">
        <v>1690</v>
      </c>
      <c r="BD25" s="9" t="s">
        <v>1691</v>
      </c>
      <c r="BE25" s="149">
        <v>3</v>
      </c>
      <c r="BF25" s="149">
        <v>31</v>
      </c>
      <c r="BG25" s="149">
        <v>509</v>
      </c>
    </row>
    <row r="26" spans="2:59" x14ac:dyDescent="0.2">
      <c r="B26" s="143">
        <v>442</v>
      </c>
      <c r="C26" s="143" t="s">
        <v>8</v>
      </c>
      <c r="D26" s="143">
        <v>306</v>
      </c>
      <c r="E26" s="143" t="s">
        <v>596</v>
      </c>
      <c r="F26" s="143" t="s">
        <v>15</v>
      </c>
      <c r="G26" s="143"/>
      <c r="H26" s="143"/>
      <c r="I26" s="143"/>
      <c r="J26" s="143" t="s">
        <v>626</v>
      </c>
      <c r="K26" s="143" t="s">
        <v>1390</v>
      </c>
      <c r="L26" s="144">
        <v>460</v>
      </c>
      <c r="M26" s="145">
        <v>6.5799999999999995E-4</v>
      </c>
      <c r="N26" s="145">
        <f t="shared" si="8"/>
        <v>0.30267999999999995</v>
      </c>
      <c r="O26" s="146">
        <v>9.6666666666666665E-2</v>
      </c>
      <c r="P26" s="143">
        <f t="shared" si="9"/>
        <v>44.466666666666669</v>
      </c>
      <c r="Q26" s="147">
        <f>$Q$9*L26</f>
        <v>2484</v>
      </c>
      <c r="R26" s="144">
        <v>300</v>
      </c>
      <c r="S26" s="143">
        <f t="shared" si="20"/>
        <v>2.4640000000000006E-2</v>
      </c>
      <c r="T26" s="143">
        <f t="shared" si="21"/>
        <v>7.3920000000000021</v>
      </c>
      <c r="U26" s="143">
        <v>0.45</v>
      </c>
      <c r="V26" s="143">
        <f t="shared" si="22"/>
        <v>135</v>
      </c>
      <c r="W26" s="24">
        <f t="shared" si="23"/>
        <v>12171.6</v>
      </c>
      <c r="X26" s="144">
        <v>300</v>
      </c>
      <c r="Y26" s="143">
        <v>8.3199999999999995E-4</v>
      </c>
      <c r="Z26" s="143">
        <f t="shared" si="3"/>
        <v>0.24959999999999999</v>
      </c>
      <c r="AA26" s="143">
        <v>0.312</v>
      </c>
      <c r="AB26" s="143">
        <f t="shared" si="4"/>
        <v>93.6</v>
      </c>
      <c r="AC26" s="147">
        <f t="shared" si="5"/>
        <v>1650</v>
      </c>
      <c r="AD26" s="144">
        <v>926</v>
      </c>
      <c r="AE26" s="143">
        <f t="shared" si="10"/>
        <v>1.7698500000000002E-2</v>
      </c>
      <c r="AF26" s="143">
        <f t="shared" si="11"/>
        <v>16.388811000000004</v>
      </c>
      <c r="AG26" s="143">
        <v>0.81</v>
      </c>
      <c r="AH26" s="143">
        <f t="shared" si="12"/>
        <v>750.06000000000006</v>
      </c>
      <c r="AI26" s="147">
        <f t="shared" si="13"/>
        <v>7593.1999999999989</v>
      </c>
      <c r="AJ26" s="144">
        <v>2488</v>
      </c>
      <c r="AK26" s="143">
        <f t="shared" si="14"/>
        <v>1.7192500000000001E-3</v>
      </c>
      <c r="AL26" s="143">
        <f t="shared" si="15"/>
        <v>4.2774939999999999</v>
      </c>
      <c r="AM26" s="143">
        <v>0.69799999999999995</v>
      </c>
      <c r="AN26" s="143">
        <f t="shared" si="16"/>
        <v>1736.6239999999998</v>
      </c>
      <c r="AO26" s="147">
        <f t="shared" si="17"/>
        <v>47023.199999999997</v>
      </c>
      <c r="AP26" s="144">
        <v>410</v>
      </c>
      <c r="AQ26" s="143">
        <f t="shared" si="18"/>
        <v>3.0800000000000007E-3</v>
      </c>
      <c r="AR26" s="143">
        <f>+AP26*AQ26</f>
        <v>1.2628000000000004</v>
      </c>
      <c r="AS26" s="143">
        <v>1.59</v>
      </c>
      <c r="AT26" s="143">
        <f>+AP26*AS26</f>
        <v>651.9</v>
      </c>
      <c r="AU26" s="147">
        <f>$AU$9*AP26</f>
        <v>4838</v>
      </c>
      <c r="AV26" s="143">
        <f t="shared" si="0"/>
        <v>4884</v>
      </c>
      <c r="AW26" s="143">
        <f t="shared" si="1"/>
        <v>3411.6506666666669</v>
      </c>
      <c r="AX26" s="24">
        <f t="shared" si="2"/>
        <v>75760</v>
      </c>
      <c r="AY26" s="148">
        <v>0.64500000000000002</v>
      </c>
      <c r="AZ26" s="23">
        <f t="shared" si="19"/>
        <v>3150.1800000000003</v>
      </c>
      <c r="BA26" s="24">
        <f t="shared" si="7"/>
        <v>78910.179999999993</v>
      </c>
      <c r="BB26" s="9" t="s">
        <v>1689</v>
      </c>
      <c r="BC26" s="9" t="s">
        <v>1690</v>
      </c>
      <c r="BD26" s="9" t="s">
        <v>1691</v>
      </c>
      <c r="BE26" s="149">
        <v>93</v>
      </c>
      <c r="BF26" s="149">
        <v>441</v>
      </c>
      <c r="BG26" s="149">
        <v>2999</v>
      </c>
    </row>
    <row r="27" spans="2:59" x14ac:dyDescent="0.2">
      <c r="B27" s="143">
        <v>442</v>
      </c>
      <c r="C27" s="143" t="s">
        <v>8</v>
      </c>
      <c r="D27" s="143">
        <v>303</v>
      </c>
      <c r="E27" s="143" t="s">
        <v>430</v>
      </c>
      <c r="F27" s="143" t="s">
        <v>18</v>
      </c>
      <c r="G27" s="143"/>
      <c r="H27" s="143"/>
      <c r="I27" s="143"/>
      <c r="J27" s="143" t="s">
        <v>626</v>
      </c>
      <c r="K27" s="143" t="s">
        <v>1224</v>
      </c>
      <c r="L27" s="144"/>
      <c r="M27" s="145"/>
      <c r="N27" s="145"/>
      <c r="O27" s="146"/>
      <c r="P27" s="143"/>
      <c r="Q27" s="147"/>
      <c r="R27" s="144"/>
      <c r="S27" s="143"/>
      <c r="T27" s="143"/>
      <c r="U27" s="143"/>
      <c r="V27" s="143"/>
      <c r="W27" s="24"/>
      <c r="X27" s="144">
        <v>2972</v>
      </c>
      <c r="Y27" s="143">
        <v>8.3199999999999995E-4</v>
      </c>
      <c r="Z27" s="143">
        <f t="shared" si="3"/>
        <v>2.4727039999999998</v>
      </c>
      <c r="AA27" s="143">
        <v>0.312</v>
      </c>
      <c r="AB27" s="143">
        <f t="shared" si="4"/>
        <v>927.26400000000001</v>
      </c>
      <c r="AC27" s="147">
        <f t="shared" si="5"/>
        <v>16346</v>
      </c>
      <c r="AD27" s="144"/>
      <c r="AE27" s="143"/>
      <c r="AF27" s="143"/>
      <c r="AG27" s="143"/>
      <c r="AH27" s="143"/>
      <c r="AI27" s="147"/>
      <c r="AJ27" s="144">
        <v>785</v>
      </c>
      <c r="AK27" s="143">
        <f t="shared" si="14"/>
        <v>1.7192500000000001E-3</v>
      </c>
      <c r="AL27" s="143">
        <f t="shared" si="15"/>
        <v>1.3496112500000002</v>
      </c>
      <c r="AM27" s="143">
        <v>0.69799999999999995</v>
      </c>
      <c r="AN27" s="143">
        <f t="shared" si="16"/>
        <v>547.92999999999995</v>
      </c>
      <c r="AO27" s="147">
        <f t="shared" si="17"/>
        <v>14836.499999999998</v>
      </c>
      <c r="AP27" s="144"/>
      <c r="AQ27" s="143"/>
      <c r="AR27" s="143"/>
      <c r="AS27" s="143"/>
      <c r="AT27" s="143"/>
      <c r="AU27" s="147"/>
      <c r="AV27" s="143">
        <f t="shared" si="0"/>
        <v>3757</v>
      </c>
      <c r="AW27" s="143">
        <f t="shared" si="1"/>
        <v>1475.194</v>
      </c>
      <c r="AX27" s="24">
        <f t="shared" si="2"/>
        <v>31182.5</v>
      </c>
      <c r="AY27" s="148">
        <v>0.64500000000000002</v>
      </c>
      <c r="AZ27" s="23">
        <f t="shared" si="19"/>
        <v>2423.2649999999999</v>
      </c>
      <c r="BA27" s="24">
        <f t="shared" si="7"/>
        <v>33605.764999999999</v>
      </c>
      <c r="BB27" s="9" t="s">
        <v>1689</v>
      </c>
      <c r="BC27" s="9" t="s">
        <v>1690</v>
      </c>
      <c r="BD27" s="9" t="s">
        <v>1691</v>
      </c>
      <c r="BE27" s="149">
        <v>5</v>
      </c>
      <c r="BF27" s="149">
        <v>67</v>
      </c>
      <c r="BG27" s="149">
        <v>1462</v>
      </c>
    </row>
    <row r="28" spans="2:59" x14ac:dyDescent="0.2">
      <c r="B28" s="143">
        <v>442</v>
      </c>
      <c r="C28" s="143" t="s">
        <v>8</v>
      </c>
      <c r="D28" s="143">
        <v>303</v>
      </c>
      <c r="E28" s="143" t="s">
        <v>430</v>
      </c>
      <c r="F28" s="143" t="s">
        <v>18</v>
      </c>
      <c r="G28" s="143"/>
      <c r="H28" s="143"/>
      <c r="I28" s="143"/>
      <c r="J28" s="143" t="s">
        <v>626</v>
      </c>
      <c r="K28" s="143" t="s">
        <v>1390</v>
      </c>
      <c r="L28" s="144">
        <v>2043</v>
      </c>
      <c r="M28" s="145">
        <v>6.5799999999999995E-4</v>
      </c>
      <c r="N28" s="145">
        <f t="shared" si="8"/>
        <v>1.3442939999999999</v>
      </c>
      <c r="O28" s="146">
        <v>9.6666666666666665E-2</v>
      </c>
      <c r="P28" s="143">
        <f t="shared" si="9"/>
        <v>197.49</v>
      </c>
      <c r="Q28" s="147">
        <f>$Q$9*L28</f>
        <v>11032.2</v>
      </c>
      <c r="R28" s="144">
        <v>850</v>
      </c>
      <c r="S28" s="143">
        <f t="shared" si="20"/>
        <v>2.4640000000000006E-2</v>
      </c>
      <c r="T28" s="143">
        <f t="shared" si="21"/>
        <v>20.944000000000006</v>
      </c>
      <c r="U28" s="143">
        <v>0.45</v>
      </c>
      <c r="V28" s="143">
        <f t="shared" si="22"/>
        <v>382.5</v>
      </c>
      <c r="W28" s="24">
        <f t="shared" si="23"/>
        <v>54057.780000000006</v>
      </c>
      <c r="X28" s="144">
        <v>1650</v>
      </c>
      <c r="Y28" s="143">
        <v>8.3199999999999995E-4</v>
      </c>
      <c r="Z28" s="143">
        <f t="shared" si="3"/>
        <v>1.3728</v>
      </c>
      <c r="AA28" s="143">
        <v>0.312</v>
      </c>
      <c r="AB28" s="143">
        <f t="shared" si="4"/>
        <v>514.79999999999995</v>
      </c>
      <c r="AC28" s="147">
        <f t="shared" si="5"/>
        <v>9075</v>
      </c>
      <c r="AD28" s="144">
        <v>2207</v>
      </c>
      <c r="AE28" s="143">
        <f t="shared" si="10"/>
        <v>1.7698500000000002E-2</v>
      </c>
      <c r="AF28" s="143">
        <f t="shared" si="11"/>
        <v>39.060589500000006</v>
      </c>
      <c r="AG28" s="143">
        <v>0.81</v>
      </c>
      <c r="AH28" s="143">
        <f t="shared" si="12"/>
        <v>1787.67</v>
      </c>
      <c r="AI28" s="147">
        <f t="shared" si="13"/>
        <v>18097.399999999998</v>
      </c>
      <c r="AJ28" s="144">
        <v>3925</v>
      </c>
      <c r="AK28" s="143">
        <f t="shared" si="14"/>
        <v>1.7192500000000001E-3</v>
      </c>
      <c r="AL28" s="143">
        <f t="shared" si="15"/>
        <v>6.7480562500000003</v>
      </c>
      <c r="AM28" s="143">
        <v>0.69799999999999995</v>
      </c>
      <c r="AN28" s="143">
        <f t="shared" si="16"/>
        <v>2739.6499999999996</v>
      </c>
      <c r="AO28" s="147">
        <f t="shared" si="17"/>
        <v>74182.5</v>
      </c>
      <c r="AP28" s="144">
        <v>910</v>
      </c>
      <c r="AQ28" s="143">
        <f t="shared" si="18"/>
        <v>3.0800000000000007E-3</v>
      </c>
      <c r="AR28" s="143">
        <f>+AP28*AQ28</f>
        <v>2.8028000000000008</v>
      </c>
      <c r="AS28" s="143">
        <v>1.59</v>
      </c>
      <c r="AT28" s="143">
        <f>+AP28*AS28</f>
        <v>1446.9</v>
      </c>
      <c r="AU28" s="147">
        <f>$AU$9*AP28</f>
        <v>10738</v>
      </c>
      <c r="AV28" s="143">
        <f t="shared" si="0"/>
        <v>11585</v>
      </c>
      <c r="AW28" s="143">
        <f t="shared" si="1"/>
        <v>7069.01</v>
      </c>
      <c r="AX28" s="24">
        <f t="shared" si="2"/>
        <v>177182.88</v>
      </c>
      <c r="AY28" s="148">
        <v>0.64500000000000002</v>
      </c>
      <c r="AZ28" s="23">
        <f t="shared" si="19"/>
        <v>7472.3249999999998</v>
      </c>
      <c r="BA28" s="24">
        <f t="shared" si="7"/>
        <v>184655.20500000002</v>
      </c>
      <c r="BB28" s="9" t="s">
        <v>1689</v>
      </c>
      <c r="BC28" s="9" t="s">
        <v>1690</v>
      </c>
      <c r="BD28" s="9" t="s">
        <v>1691</v>
      </c>
      <c r="BE28" s="149">
        <v>98</v>
      </c>
      <c r="BF28" s="149">
        <v>557</v>
      </c>
      <c r="BG28" s="149">
        <v>5518</v>
      </c>
    </row>
    <row r="29" spans="2:59" x14ac:dyDescent="0.2">
      <c r="B29" s="143">
        <v>442</v>
      </c>
      <c r="C29" s="143" t="s">
        <v>8</v>
      </c>
      <c r="D29" s="143">
        <v>302</v>
      </c>
      <c r="E29" s="143" t="s">
        <v>431</v>
      </c>
      <c r="F29" s="143" t="s">
        <v>20</v>
      </c>
      <c r="G29" s="143"/>
      <c r="H29" s="143"/>
      <c r="I29" s="143"/>
      <c r="J29" s="143" t="s">
        <v>626</v>
      </c>
      <c r="K29" s="143" t="s">
        <v>1224</v>
      </c>
      <c r="L29" s="144"/>
      <c r="M29" s="145"/>
      <c r="N29" s="145"/>
      <c r="O29" s="146"/>
      <c r="P29" s="143"/>
      <c r="Q29" s="147"/>
      <c r="R29" s="144"/>
      <c r="S29" s="143"/>
      <c r="T29" s="143"/>
      <c r="U29" s="143"/>
      <c r="V29" s="143"/>
      <c r="W29" s="24"/>
      <c r="X29" s="144">
        <v>3872</v>
      </c>
      <c r="Y29" s="143">
        <v>8.3199999999999995E-4</v>
      </c>
      <c r="Z29" s="143">
        <f t="shared" si="3"/>
        <v>3.2215039999999999</v>
      </c>
      <c r="AA29" s="143">
        <v>0.312</v>
      </c>
      <c r="AB29" s="143">
        <f t="shared" si="4"/>
        <v>1208.0640000000001</v>
      </c>
      <c r="AC29" s="147">
        <f t="shared" si="5"/>
        <v>21296</v>
      </c>
      <c r="AD29" s="144"/>
      <c r="AE29" s="143"/>
      <c r="AF29" s="143"/>
      <c r="AG29" s="143"/>
      <c r="AH29" s="143"/>
      <c r="AI29" s="147"/>
      <c r="AJ29" s="144">
        <v>829</v>
      </c>
      <c r="AK29" s="143"/>
      <c r="AL29" s="143"/>
      <c r="AM29" s="143"/>
      <c r="AN29" s="143"/>
      <c r="AO29" s="147"/>
      <c r="AP29" s="144"/>
      <c r="AQ29" s="143"/>
      <c r="AR29" s="143"/>
      <c r="AS29" s="143"/>
      <c r="AT29" s="143"/>
      <c r="AU29" s="147"/>
      <c r="AV29" s="143">
        <f t="shared" si="0"/>
        <v>4701</v>
      </c>
      <c r="AW29" s="143">
        <f t="shared" si="1"/>
        <v>1208.0640000000001</v>
      </c>
      <c r="AX29" s="24">
        <f t="shared" si="2"/>
        <v>21296</v>
      </c>
      <c r="AY29" s="148">
        <v>0.64500000000000002</v>
      </c>
      <c r="AZ29" s="23">
        <f t="shared" si="19"/>
        <v>3032.145</v>
      </c>
      <c r="BA29" s="24">
        <f t="shared" si="7"/>
        <v>24328.145</v>
      </c>
      <c r="BB29" s="9" t="s">
        <v>1689</v>
      </c>
      <c r="BC29" s="9" t="s">
        <v>1690</v>
      </c>
      <c r="BD29" s="9" t="s">
        <v>1691</v>
      </c>
      <c r="BE29" s="149">
        <v>1</v>
      </c>
      <c r="BF29" s="149">
        <v>9</v>
      </c>
      <c r="BG29" s="149">
        <v>182</v>
      </c>
    </row>
    <row r="30" spans="2:59" x14ac:dyDescent="0.2">
      <c r="B30" s="143">
        <v>442</v>
      </c>
      <c r="C30" s="143" t="s">
        <v>8</v>
      </c>
      <c r="D30" s="143">
        <v>302</v>
      </c>
      <c r="E30" s="143" t="s">
        <v>431</v>
      </c>
      <c r="F30" s="143" t="s">
        <v>20</v>
      </c>
      <c r="G30" s="143"/>
      <c r="H30" s="143"/>
      <c r="I30" s="143"/>
      <c r="J30" s="143" t="s">
        <v>626</v>
      </c>
      <c r="K30" s="143" t="s">
        <v>1390</v>
      </c>
      <c r="L30" s="144">
        <v>4287</v>
      </c>
      <c r="M30" s="145">
        <v>6.5799999999999995E-4</v>
      </c>
      <c r="N30" s="145">
        <f t="shared" si="8"/>
        <v>2.820846</v>
      </c>
      <c r="O30" s="146">
        <v>0.125</v>
      </c>
      <c r="P30" s="143">
        <f t="shared" si="9"/>
        <v>535.875</v>
      </c>
      <c r="Q30" s="147">
        <f>$Q$9*L30</f>
        <v>23149.800000000003</v>
      </c>
      <c r="R30" s="144">
        <v>1240</v>
      </c>
      <c r="S30" s="143">
        <f t="shared" si="20"/>
        <v>2.4640000000000006E-2</v>
      </c>
      <c r="T30" s="143">
        <f t="shared" si="21"/>
        <v>30.553600000000007</v>
      </c>
      <c r="U30" s="143">
        <v>0.45</v>
      </c>
      <c r="V30" s="143">
        <f t="shared" si="22"/>
        <v>558</v>
      </c>
      <c r="W30" s="24">
        <f t="shared" si="23"/>
        <v>113434.02000000002</v>
      </c>
      <c r="X30" s="144">
        <v>2400</v>
      </c>
      <c r="Y30" s="143">
        <v>8.3199999999999995E-4</v>
      </c>
      <c r="Z30" s="143">
        <f t="shared" si="3"/>
        <v>1.9967999999999999</v>
      </c>
      <c r="AA30" s="143">
        <v>0.312</v>
      </c>
      <c r="AB30" s="143">
        <f t="shared" si="4"/>
        <v>748.8</v>
      </c>
      <c r="AC30" s="147">
        <f t="shared" si="5"/>
        <v>13200</v>
      </c>
      <c r="AD30" s="144">
        <v>2613</v>
      </c>
      <c r="AE30" s="143">
        <f t="shared" si="10"/>
        <v>1.7698500000000002E-2</v>
      </c>
      <c r="AF30" s="143">
        <f t="shared" si="11"/>
        <v>46.246180500000008</v>
      </c>
      <c r="AG30" s="143">
        <v>0.81</v>
      </c>
      <c r="AH30" s="143">
        <f t="shared" si="12"/>
        <v>2116.5300000000002</v>
      </c>
      <c r="AI30" s="147">
        <f t="shared" si="13"/>
        <v>21426.6</v>
      </c>
      <c r="AJ30" s="144">
        <v>4145</v>
      </c>
      <c r="AK30" s="143">
        <f t="shared" si="14"/>
        <v>1.7192500000000001E-3</v>
      </c>
      <c r="AL30" s="143">
        <f t="shared" si="15"/>
        <v>7.1262912500000004</v>
      </c>
      <c r="AM30" s="143">
        <v>0.69799999999999995</v>
      </c>
      <c r="AN30" s="143">
        <f t="shared" si="16"/>
        <v>2893.2099999999996</v>
      </c>
      <c r="AO30" s="147">
        <f t="shared" si="17"/>
        <v>78340.5</v>
      </c>
      <c r="AP30" s="144">
        <v>960</v>
      </c>
      <c r="AQ30" s="143">
        <f t="shared" si="18"/>
        <v>3.0800000000000007E-3</v>
      </c>
      <c r="AR30" s="143">
        <f>+AP30*AQ30</f>
        <v>2.9568000000000008</v>
      </c>
      <c r="AS30" s="143">
        <v>1.59</v>
      </c>
      <c r="AT30" s="143">
        <f>+AP30*AS30</f>
        <v>1526.4</v>
      </c>
      <c r="AU30" s="147">
        <f>$AU$9*AP30</f>
        <v>11328</v>
      </c>
      <c r="AV30" s="143">
        <f t="shared" si="0"/>
        <v>15645</v>
      </c>
      <c r="AW30" s="143">
        <f t="shared" si="1"/>
        <v>8378.8149999999987</v>
      </c>
      <c r="AX30" s="24">
        <f t="shared" si="2"/>
        <v>260878.92</v>
      </c>
      <c r="AY30" s="148">
        <v>0.64500000000000002</v>
      </c>
      <c r="AZ30" s="23">
        <f t="shared" si="19"/>
        <v>10091.025</v>
      </c>
      <c r="BA30" s="24">
        <f t="shared" si="7"/>
        <v>270969.94500000001</v>
      </c>
      <c r="BB30" s="9" t="s">
        <v>1689</v>
      </c>
      <c r="BC30" s="9" t="s">
        <v>1690</v>
      </c>
      <c r="BD30" s="9" t="s">
        <v>1691</v>
      </c>
      <c r="BE30" s="149">
        <v>142</v>
      </c>
      <c r="BF30" s="149">
        <v>730</v>
      </c>
      <c r="BG30" s="149">
        <v>7724</v>
      </c>
    </row>
    <row r="31" spans="2:59" x14ac:dyDescent="0.2">
      <c r="B31" s="143">
        <v>442</v>
      </c>
      <c r="C31" s="143" t="s">
        <v>8</v>
      </c>
      <c r="D31" s="143">
        <v>304</v>
      </c>
      <c r="E31" s="143" t="s">
        <v>432</v>
      </c>
      <c r="F31" s="143" t="s">
        <v>23</v>
      </c>
      <c r="G31" s="143"/>
      <c r="H31" s="143"/>
      <c r="I31" s="143"/>
      <c r="J31" s="143" t="s">
        <v>626</v>
      </c>
      <c r="K31" s="143" t="s">
        <v>1224</v>
      </c>
      <c r="L31" s="144"/>
      <c r="M31" s="145"/>
      <c r="N31" s="145"/>
      <c r="O31" s="146"/>
      <c r="P31" s="143"/>
      <c r="Q31" s="147"/>
      <c r="R31" s="144"/>
      <c r="S31" s="143"/>
      <c r="T31" s="143"/>
      <c r="U31" s="143"/>
      <c r="V31" s="143"/>
      <c r="W31" s="24"/>
      <c r="X31" s="144">
        <v>5360</v>
      </c>
      <c r="Y31" s="143">
        <v>8.3199999999999995E-4</v>
      </c>
      <c r="Z31" s="143">
        <f t="shared" si="3"/>
        <v>4.4595199999999995</v>
      </c>
      <c r="AA31" s="143">
        <v>0.312</v>
      </c>
      <c r="AB31" s="143">
        <f t="shared" si="4"/>
        <v>1672.32</v>
      </c>
      <c r="AC31" s="147">
        <f t="shared" si="5"/>
        <v>29480</v>
      </c>
      <c r="AD31" s="144"/>
      <c r="AE31" s="143"/>
      <c r="AF31" s="143"/>
      <c r="AG31" s="143"/>
      <c r="AH31" s="143"/>
      <c r="AI31" s="147"/>
      <c r="AJ31" s="144"/>
      <c r="AK31" s="143"/>
      <c r="AL31" s="143"/>
      <c r="AM31" s="143"/>
      <c r="AN31" s="143"/>
      <c r="AO31" s="147"/>
      <c r="AP31" s="144"/>
      <c r="AQ31" s="143"/>
      <c r="AR31" s="143"/>
      <c r="AS31" s="143"/>
      <c r="AT31" s="143"/>
      <c r="AU31" s="147"/>
      <c r="AV31" s="143">
        <f t="shared" si="0"/>
        <v>5360</v>
      </c>
      <c r="AW31" s="143">
        <f t="shared" si="1"/>
        <v>1672.32</v>
      </c>
      <c r="AX31" s="24">
        <f t="shared" si="2"/>
        <v>29480</v>
      </c>
      <c r="AY31" s="148">
        <v>0.64500000000000002</v>
      </c>
      <c r="AZ31" s="23">
        <f t="shared" si="19"/>
        <v>3457.2000000000003</v>
      </c>
      <c r="BA31" s="24">
        <f t="shared" si="7"/>
        <v>32937.199999999997</v>
      </c>
      <c r="BB31" s="9" t="s">
        <v>1689</v>
      </c>
      <c r="BC31" s="9" t="s">
        <v>1690</v>
      </c>
      <c r="BD31" s="9" t="s">
        <v>1691</v>
      </c>
      <c r="BE31" s="149">
        <v>1</v>
      </c>
      <c r="BF31" s="149">
        <v>11</v>
      </c>
      <c r="BG31" s="149">
        <v>233</v>
      </c>
    </row>
    <row r="32" spans="2:59" x14ac:dyDescent="0.2">
      <c r="B32" s="143">
        <v>442</v>
      </c>
      <c r="C32" s="143" t="s">
        <v>8</v>
      </c>
      <c r="D32" s="143">
        <v>304</v>
      </c>
      <c r="E32" s="143" t="s">
        <v>432</v>
      </c>
      <c r="F32" s="143" t="s">
        <v>23</v>
      </c>
      <c r="G32" s="143"/>
      <c r="H32" s="143"/>
      <c r="I32" s="143"/>
      <c r="J32" s="143" t="s">
        <v>626</v>
      </c>
      <c r="K32" s="143" t="s">
        <v>1390</v>
      </c>
      <c r="L32" s="144">
        <v>2340</v>
      </c>
      <c r="M32" s="145">
        <v>6.5799999999999995E-4</v>
      </c>
      <c r="N32" s="145">
        <f t="shared" si="8"/>
        <v>1.53972</v>
      </c>
      <c r="O32" s="146">
        <v>0.125</v>
      </c>
      <c r="P32" s="143">
        <f t="shared" si="9"/>
        <v>292.5</v>
      </c>
      <c r="Q32" s="147">
        <f>$Q$9*L32</f>
        <v>12636</v>
      </c>
      <c r="R32" s="144">
        <v>1670</v>
      </c>
      <c r="S32" s="143">
        <f t="shared" si="20"/>
        <v>2.4640000000000006E-2</v>
      </c>
      <c r="T32" s="143">
        <f t="shared" si="21"/>
        <v>41.148800000000008</v>
      </c>
      <c r="U32" s="143">
        <v>0.45</v>
      </c>
      <c r="V32" s="143">
        <f t="shared" si="22"/>
        <v>751.5</v>
      </c>
      <c r="W32" s="24">
        <f t="shared" si="23"/>
        <v>61916.4</v>
      </c>
      <c r="X32" s="144">
        <v>1670</v>
      </c>
      <c r="Y32" s="143">
        <v>8.3199999999999995E-4</v>
      </c>
      <c r="Z32" s="143">
        <f t="shared" si="3"/>
        <v>1.38944</v>
      </c>
      <c r="AA32" s="143">
        <v>0.312</v>
      </c>
      <c r="AB32" s="143">
        <f t="shared" si="4"/>
        <v>521.04</v>
      </c>
      <c r="AC32" s="147">
        <f t="shared" si="5"/>
        <v>9185</v>
      </c>
      <c r="AD32" s="144">
        <v>2933</v>
      </c>
      <c r="AE32" s="143">
        <f t="shared" si="10"/>
        <v>1.7698500000000002E-2</v>
      </c>
      <c r="AF32" s="143">
        <f t="shared" si="11"/>
        <v>51.909700500000007</v>
      </c>
      <c r="AG32" s="143">
        <v>0.81</v>
      </c>
      <c r="AH32" s="143">
        <f t="shared" si="12"/>
        <v>2375.73</v>
      </c>
      <c r="AI32" s="147">
        <f t="shared" si="13"/>
        <v>24050.6</v>
      </c>
      <c r="AJ32" s="144">
        <v>8592</v>
      </c>
      <c r="AK32" s="143">
        <f t="shared" si="14"/>
        <v>1.7192500000000001E-3</v>
      </c>
      <c r="AL32" s="143">
        <f t="shared" si="15"/>
        <v>14.771796</v>
      </c>
      <c r="AM32" s="143">
        <v>0.69799999999999995</v>
      </c>
      <c r="AN32" s="143">
        <f t="shared" si="16"/>
        <v>5997.2159999999994</v>
      </c>
      <c r="AO32" s="147">
        <f t="shared" si="17"/>
        <v>162388.79999999999</v>
      </c>
      <c r="AP32" s="144">
        <v>1210</v>
      </c>
      <c r="AQ32" s="143">
        <f t="shared" si="18"/>
        <v>3.0800000000000007E-3</v>
      </c>
      <c r="AR32" s="143">
        <f>+AP32*AQ32</f>
        <v>3.7268000000000008</v>
      </c>
      <c r="AS32" s="143">
        <v>1.59</v>
      </c>
      <c r="AT32" s="143">
        <f>+AP32*AS32</f>
        <v>1923.9</v>
      </c>
      <c r="AU32" s="147">
        <f>$AU$9*AP32</f>
        <v>14278</v>
      </c>
      <c r="AV32" s="143">
        <f t="shared" si="0"/>
        <v>18415</v>
      </c>
      <c r="AW32" s="143">
        <f t="shared" si="1"/>
        <v>11861.885999999999</v>
      </c>
      <c r="AX32" s="24">
        <f t="shared" si="2"/>
        <v>284454.8</v>
      </c>
      <c r="AY32" s="148">
        <v>0.64500000000000002</v>
      </c>
      <c r="AZ32" s="23">
        <f t="shared" si="19"/>
        <v>11877.675000000001</v>
      </c>
      <c r="BA32" s="24">
        <f t="shared" si="7"/>
        <v>296332.47499999998</v>
      </c>
      <c r="BB32" s="9" t="s">
        <v>1689</v>
      </c>
      <c r="BC32" s="9" t="s">
        <v>1690</v>
      </c>
      <c r="BD32" s="9" t="s">
        <v>1691</v>
      </c>
      <c r="BE32" s="149">
        <v>82</v>
      </c>
      <c r="BF32" s="149">
        <v>421</v>
      </c>
      <c r="BG32" s="149">
        <v>3109</v>
      </c>
    </row>
    <row r="33" spans="1:59" x14ac:dyDescent="0.2">
      <c r="B33" s="143">
        <v>442</v>
      </c>
      <c r="C33" s="143" t="s">
        <v>8</v>
      </c>
      <c r="D33" s="143">
        <v>305</v>
      </c>
      <c r="E33" s="143" t="s">
        <v>433</v>
      </c>
      <c r="F33" s="143" t="s">
        <v>26</v>
      </c>
      <c r="G33" s="143"/>
      <c r="H33" s="143"/>
      <c r="I33" s="143"/>
      <c r="J33" s="143" t="s">
        <v>626</v>
      </c>
      <c r="K33" s="143" t="s">
        <v>1224</v>
      </c>
      <c r="L33" s="144"/>
      <c r="M33" s="145"/>
      <c r="N33" s="145"/>
      <c r="O33" s="146"/>
      <c r="P33" s="143"/>
      <c r="Q33" s="147"/>
      <c r="R33" s="144"/>
      <c r="S33" s="143"/>
      <c r="T33" s="143"/>
      <c r="U33" s="143"/>
      <c r="V33" s="143"/>
      <c r="W33" s="24"/>
      <c r="X33" s="144">
        <v>2268</v>
      </c>
      <c r="Y33" s="143">
        <v>8.3199999999999995E-4</v>
      </c>
      <c r="Z33" s="143">
        <f t="shared" si="3"/>
        <v>1.886976</v>
      </c>
      <c r="AA33" s="143">
        <v>0.312</v>
      </c>
      <c r="AB33" s="143">
        <f t="shared" si="4"/>
        <v>707.61599999999999</v>
      </c>
      <c r="AC33" s="147">
        <f t="shared" si="5"/>
        <v>12474</v>
      </c>
      <c r="AD33" s="144"/>
      <c r="AE33" s="143"/>
      <c r="AF33" s="143"/>
      <c r="AG33" s="143"/>
      <c r="AH33" s="143"/>
      <c r="AI33" s="147"/>
      <c r="AJ33" s="144"/>
      <c r="AK33" s="143">
        <f t="shared" si="14"/>
        <v>1.7192500000000001E-3</v>
      </c>
      <c r="AL33" s="143">
        <f t="shared" si="15"/>
        <v>0</v>
      </c>
      <c r="AM33" s="143">
        <v>0.69799999999999995</v>
      </c>
      <c r="AN33" s="143">
        <f t="shared" si="16"/>
        <v>0</v>
      </c>
      <c r="AO33" s="147">
        <f t="shared" si="17"/>
        <v>0</v>
      </c>
      <c r="AP33" s="144"/>
      <c r="AQ33" s="143"/>
      <c r="AR33" s="143"/>
      <c r="AS33" s="143"/>
      <c r="AT33" s="143"/>
      <c r="AU33" s="147"/>
      <c r="AV33" s="143">
        <f t="shared" si="0"/>
        <v>2268</v>
      </c>
      <c r="AW33" s="143">
        <f t="shared" si="1"/>
        <v>707.61599999999999</v>
      </c>
      <c r="AX33" s="24">
        <f t="shared" si="2"/>
        <v>12474</v>
      </c>
      <c r="AY33" s="148">
        <v>0.64500000000000002</v>
      </c>
      <c r="AZ33" s="23">
        <f t="shared" si="19"/>
        <v>1462.8600000000001</v>
      </c>
      <c r="BA33" s="24">
        <f t="shared" si="7"/>
        <v>13936.86</v>
      </c>
      <c r="BB33" s="9" t="s">
        <v>1689</v>
      </c>
      <c r="BC33" s="9" t="s">
        <v>1690</v>
      </c>
      <c r="BD33" s="9" t="s">
        <v>1691</v>
      </c>
      <c r="BE33" s="149" t="s">
        <v>1493</v>
      </c>
      <c r="BF33" s="149" t="s">
        <v>1493</v>
      </c>
      <c r="BG33" s="149" t="s">
        <v>1493</v>
      </c>
    </row>
    <row r="34" spans="1:59" x14ac:dyDescent="0.2">
      <c r="B34" s="143">
        <v>442</v>
      </c>
      <c r="C34" s="143" t="s">
        <v>8</v>
      </c>
      <c r="D34" s="143">
        <v>305</v>
      </c>
      <c r="E34" s="143" t="s">
        <v>597</v>
      </c>
      <c r="F34" s="143" t="s">
        <v>26</v>
      </c>
      <c r="G34" s="143"/>
      <c r="H34" s="143"/>
      <c r="I34" s="143"/>
      <c r="J34" s="143" t="s">
        <v>626</v>
      </c>
      <c r="K34" s="143" t="s">
        <v>1390</v>
      </c>
      <c r="L34" s="144">
        <v>756</v>
      </c>
      <c r="M34" s="145">
        <v>6.5799999999999995E-4</v>
      </c>
      <c r="N34" s="145">
        <f t="shared" si="8"/>
        <v>0.49744799999999995</v>
      </c>
      <c r="O34" s="146">
        <v>9.6666666666666665E-2</v>
      </c>
      <c r="P34" s="143">
        <f t="shared" si="9"/>
        <v>73.08</v>
      </c>
      <c r="Q34" s="147">
        <f>$Q$9*L34</f>
        <v>4082.4</v>
      </c>
      <c r="R34" s="144">
        <v>590</v>
      </c>
      <c r="S34" s="143">
        <f t="shared" si="20"/>
        <v>2.4640000000000006E-2</v>
      </c>
      <c r="T34" s="143">
        <f t="shared" si="21"/>
        <v>14.537600000000003</v>
      </c>
      <c r="U34" s="143">
        <v>0.45</v>
      </c>
      <c r="V34" s="143">
        <f t="shared" si="22"/>
        <v>265.5</v>
      </c>
      <c r="W34" s="24">
        <f t="shared" si="23"/>
        <v>20003.760000000002</v>
      </c>
      <c r="X34" s="144">
        <v>590</v>
      </c>
      <c r="Y34" s="143">
        <v>8.3199999999999995E-4</v>
      </c>
      <c r="Z34" s="143">
        <f t="shared" si="3"/>
        <v>0.49087999999999998</v>
      </c>
      <c r="AA34" s="143">
        <v>0.312</v>
      </c>
      <c r="AB34" s="143">
        <f t="shared" si="4"/>
        <v>184.08</v>
      </c>
      <c r="AC34" s="147">
        <f t="shared" si="5"/>
        <v>3245</v>
      </c>
      <c r="AD34" s="144">
        <v>1689</v>
      </c>
      <c r="AE34" s="143">
        <f t="shared" si="10"/>
        <v>1.7698500000000002E-2</v>
      </c>
      <c r="AF34" s="143">
        <f t="shared" si="11"/>
        <v>29.892766500000004</v>
      </c>
      <c r="AG34" s="143">
        <v>0.81</v>
      </c>
      <c r="AH34" s="143">
        <f t="shared" si="12"/>
        <v>1368.0900000000001</v>
      </c>
      <c r="AI34" s="147">
        <f t="shared" si="13"/>
        <v>13849.8</v>
      </c>
      <c r="AJ34" s="144">
        <v>4800</v>
      </c>
      <c r="AK34" s="143">
        <f t="shared" si="14"/>
        <v>1.7192500000000001E-3</v>
      </c>
      <c r="AL34" s="143">
        <f t="shared" si="15"/>
        <v>8.2523999999999997</v>
      </c>
      <c r="AM34" s="143">
        <v>0.69799999999999995</v>
      </c>
      <c r="AN34" s="143">
        <f t="shared" si="16"/>
        <v>3350.3999999999996</v>
      </c>
      <c r="AO34" s="147">
        <f t="shared" si="17"/>
        <v>90720</v>
      </c>
      <c r="AP34" s="144">
        <v>710</v>
      </c>
      <c r="AQ34" s="143">
        <f t="shared" si="18"/>
        <v>3.0800000000000007E-3</v>
      </c>
      <c r="AR34" s="143">
        <f>+AP34*AQ34</f>
        <v>2.1868000000000003</v>
      </c>
      <c r="AS34" s="143">
        <v>1.59</v>
      </c>
      <c r="AT34" s="143">
        <f>+AP34*AS34</f>
        <v>1128.9000000000001</v>
      </c>
      <c r="AU34" s="147">
        <f>$AU$9*AP34</f>
        <v>8378</v>
      </c>
      <c r="AV34" s="143">
        <f t="shared" si="0"/>
        <v>9135</v>
      </c>
      <c r="AW34" s="143">
        <f t="shared" si="1"/>
        <v>6370.0499999999993</v>
      </c>
      <c r="AX34" s="24">
        <f t="shared" si="2"/>
        <v>140278.96000000002</v>
      </c>
      <c r="AY34" s="148">
        <v>0.64500000000000002</v>
      </c>
      <c r="AZ34" s="23">
        <f t="shared" si="19"/>
        <v>5892.0749999999998</v>
      </c>
      <c r="BA34" s="24">
        <f t="shared" si="7"/>
        <v>146171.03500000003</v>
      </c>
      <c r="BB34" s="9" t="s">
        <v>1689</v>
      </c>
      <c r="BC34" s="9" t="s">
        <v>1690</v>
      </c>
      <c r="BD34" s="9" t="s">
        <v>1691</v>
      </c>
      <c r="BE34" s="149">
        <v>35</v>
      </c>
      <c r="BF34" s="149">
        <v>199</v>
      </c>
      <c r="BG34" s="149">
        <v>1683</v>
      </c>
    </row>
    <row r="35" spans="1:59" x14ac:dyDescent="0.2">
      <c r="B35" s="143">
        <v>442</v>
      </c>
      <c r="C35" s="143" t="s">
        <v>8</v>
      </c>
      <c r="D35" s="143">
        <v>308</v>
      </c>
      <c r="E35" s="143" t="s">
        <v>428</v>
      </c>
      <c r="F35" s="143" t="s">
        <v>341</v>
      </c>
      <c r="G35" s="143"/>
      <c r="H35" s="143"/>
      <c r="I35" s="143"/>
      <c r="J35" s="143" t="s">
        <v>626</v>
      </c>
      <c r="K35" s="143" t="s">
        <v>1224</v>
      </c>
      <c r="L35" s="144"/>
      <c r="M35" s="145"/>
      <c r="N35" s="145"/>
      <c r="O35" s="146"/>
      <c r="P35" s="143"/>
      <c r="Q35" s="147"/>
      <c r="R35" s="144"/>
      <c r="S35" s="143"/>
      <c r="T35" s="143"/>
      <c r="U35" s="143"/>
      <c r="V35" s="143"/>
      <c r="W35" s="24"/>
      <c r="X35" s="144">
        <v>1524</v>
      </c>
      <c r="Y35" s="143">
        <v>8.3199999999999995E-4</v>
      </c>
      <c r="Z35" s="143">
        <f t="shared" si="3"/>
        <v>1.267968</v>
      </c>
      <c r="AA35" s="143">
        <v>0.312</v>
      </c>
      <c r="AB35" s="143">
        <f t="shared" si="4"/>
        <v>475.488</v>
      </c>
      <c r="AC35" s="147">
        <f t="shared" si="5"/>
        <v>8382</v>
      </c>
      <c r="AD35" s="144"/>
      <c r="AE35" s="143"/>
      <c r="AF35" s="143"/>
      <c r="AG35" s="143"/>
      <c r="AH35" s="143"/>
      <c r="AI35" s="147"/>
      <c r="AJ35" s="144">
        <v>319</v>
      </c>
      <c r="AK35" s="143"/>
      <c r="AL35" s="143"/>
      <c r="AM35" s="143"/>
      <c r="AN35" s="143"/>
      <c r="AO35" s="147"/>
      <c r="AP35" s="144"/>
      <c r="AQ35" s="143"/>
      <c r="AR35" s="143"/>
      <c r="AS35" s="143"/>
      <c r="AT35" s="143"/>
      <c r="AU35" s="147"/>
      <c r="AV35" s="143">
        <f t="shared" si="0"/>
        <v>1843</v>
      </c>
      <c r="AW35" s="143">
        <f t="shared" si="1"/>
        <v>475.488</v>
      </c>
      <c r="AX35" s="24">
        <f t="shared" si="2"/>
        <v>8382</v>
      </c>
      <c r="AY35" s="148">
        <v>0.64500000000000002</v>
      </c>
      <c r="AZ35" s="23">
        <f t="shared" si="19"/>
        <v>1188.7350000000001</v>
      </c>
      <c r="BA35" s="24">
        <f t="shared" si="7"/>
        <v>9570.7350000000006</v>
      </c>
      <c r="BB35" s="9" t="s">
        <v>1689</v>
      </c>
      <c r="BC35" s="9" t="s">
        <v>1690</v>
      </c>
      <c r="BD35" s="9" t="s">
        <v>1691</v>
      </c>
      <c r="BE35" s="149">
        <v>4</v>
      </c>
      <c r="BF35" s="149">
        <v>27</v>
      </c>
      <c r="BG35" s="149">
        <v>414</v>
      </c>
    </row>
    <row r="36" spans="1:59" x14ac:dyDescent="0.2">
      <c r="B36" s="143">
        <v>442</v>
      </c>
      <c r="C36" s="143" t="s">
        <v>8</v>
      </c>
      <c r="D36" s="143">
        <v>308</v>
      </c>
      <c r="E36" s="143" t="s">
        <v>428</v>
      </c>
      <c r="F36" s="143" t="s">
        <v>341</v>
      </c>
      <c r="G36" s="143"/>
      <c r="H36" s="143"/>
      <c r="I36" s="143"/>
      <c r="J36" s="143" t="s">
        <v>626</v>
      </c>
      <c r="K36" s="143" t="s">
        <v>1390</v>
      </c>
      <c r="L36" s="144">
        <v>933</v>
      </c>
      <c r="M36" s="145">
        <v>6.5799999999999995E-4</v>
      </c>
      <c r="N36" s="145">
        <f t="shared" si="8"/>
        <v>0.61391399999999996</v>
      </c>
      <c r="O36" s="146">
        <v>0.125</v>
      </c>
      <c r="P36" s="143">
        <f t="shared" si="9"/>
        <v>116.625</v>
      </c>
      <c r="Q36" s="147">
        <f>$Q$9*L36</f>
        <v>5038.2000000000007</v>
      </c>
      <c r="R36" s="144">
        <v>450</v>
      </c>
      <c r="S36" s="143">
        <f t="shared" si="20"/>
        <v>2.4640000000000006E-2</v>
      </c>
      <c r="T36" s="143">
        <f t="shared" si="21"/>
        <v>11.088000000000003</v>
      </c>
      <c r="U36" s="143">
        <v>0.45</v>
      </c>
      <c r="V36" s="143">
        <f t="shared" si="22"/>
        <v>202.5</v>
      </c>
      <c r="W36" s="24">
        <f t="shared" si="23"/>
        <v>24687.180000000004</v>
      </c>
      <c r="X36" s="144">
        <v>820</v>
      </c>
      <c r="Y36" s="143">
        <v>8.3199999999999995E-4</v>
      </c>
      <c r="Z36" s="143">
        <f t="shared" si="3"/>
        <v>0.68223999999999996</v>
      </c>
      <c r="AA36" s="143">
        <v>0.312</v>
      </c>
      <c r="AB36" s="143">
        <f t="shared" si="4"/>
        <v>255.84</v>
      </c>
      <c r="AC36" s="147">
        <f t="shared" si="5"/>
        <v>4510</v>
      </c>
      <c r="AD36" s="144">
        <v>957</v>
      </c>
      <c r="AE36" s="143">
        <f t="shared" si="10"/>
        <v>1.7698500000000002E-2</v>
      </c>
      <c r="AF36" s="143">
        <f t="shared" si="11"/>
        <v>16.937464500000001</v>
      </c>
      <c r="AG36" s="143">
        <v>0.81</v>
      </c>
      <c r="AH36" s="143">
        <f t="shared" si="12"/>
        <v>775.17000000000007</v>
      </c>
      <c r="AI36" s="147">
        <f t="shared" si="13"/>
        <v>7847.4</v>
      </c>
      <c r="AJ36" s="144">
        <v>1595</v>
      </c>
      <c r="AK36" s="143">
        <f t="shared" si="14"/>
        <v>1.7192500000000001E-3</v>
      </c>
      <c r="AL36" s="143">
        <f t="shared" si="15"/>
        <v>2.7422037500000003</v>
      </c>
      <c r="AM36" s="143">
        <v>0.69799999999999995</v>
      </c>
      <c r="AN36" s="143">
        <f t="shared" si="16"/>
        <v>1113.31</v>
      </c>
      <c r="AO36" s="147">
        <f t="shared" si="17"/>
        <v>30145.499999999996</v>
      </c>
      <c r="AP36" s="144">
        <v>510</v>
      </c>
      <c r="AQ36" s="143">
        <f t="shared" si="18"/>
        <v>3.0800000000000007E-3</v>
      </c>
      <c r="AR36" s="143">
        <f>+AP36*AQ36</f>
        <v>1.5708000000000004</v>
      </c>
      <c r="AS36" s="143">
        <v>1.59</v>
      </c>
      <c r="AT36" s="143">
        <f>+AP36*AS36</f>
        <v>810.90000000000009</v>
      </c>
      <c r="AU36" s="147">
        <f>$AU$9*AP36</f>
        <v>6018</v>
      </c>
      <c r="AV36" s="143">
        <f t="shared" si="0"/>
        <v>5265</v>
      </c>
      <c r="AW36" s="143">
        <f t="shared" si="1"/>
        <v>3274.3450000000003</v>
      </c>
      <c r="AX36" s="24">
        <f t="shared" si="2"/>
        <v>78246.28</v>
      </c>
      <c r="AY36" s="148">
        <v>0.64500000000000002</v>
      </c>
      <c r="AZ36" s="23">
        <f t="shared" si="19"/>
        <v>3395.9250000000002</v>
      </c>
      <c r="BA36" s="24">
        <f t="shared" si="7"/>
        <v>81642.205000000002</v>
      </c>
      <c r="BB36" s="9" t="s">
        <v>1689</v>
      </c>
      <c r="BC36" s="9" t="s">
        <v>1690</v>
      </c>
      <c r="BD36" s="9" t="s">
        <v>1691</v>
      </c>
      <c r="BE36" s="149">
        <v>37</v>
      </c>
      <c r="BF36" s="149">
        <v>147</v>
      </c>
      <c r="BG36" s="149">
        <v>1095</v>
      </c>
    </row>
    <row r="37" spans="1:59" x14ac:dyDescent="0.2">
      <c r="B37" s="143">
        <v>443</v>
      </c>
      <c r="C37" s="143" t="s">
        <v>28</v>
      </c>
      <c r="D37" s="143">
        <v>302</v>
      </c>
      <c r="E37" s="143" t="s">
        <v>434</v>
      </c>
      <c r="F37" s="143" t="s">
        <v>29</v>
      </c>
      <c r="G37" s="143"/>
      <c r="H37" s="143"/>
      <c r="I37" s="143"/>
      <c r="J37" s="143" t="s">
        <v>626</v>
      </c>
      <c r="K37" s="143" t="s">
        <v>1224</v>
      </c>
      <c r="L37" s="144"/>
      <c r="M37" s="145"/>
      <c r="N37" s="145"/>
      <c r="O37" s="146"/>
      <c r="P37" s="143"/>
      <c r="Q37" s="147"/>
      <c r="R37" s="144"/>
      <c r="S37" s="143"/>
      <c r="T37" s="143"/>
      <c r="U37" s="143"/>
      <c r="V37" s="143"/>
      <c r="W37" s="24"/>
      <c r="X37" s="144">
        <v>320</v>
      </c>
      <c r="Y37" s="143">
        <v>8.3199999999999995E-4</v>
      </c>
      <c r="Z37" s="143">
        <f t="shared" si="3"/>
        <v>0.26623999999999998</v>
      </c>
      <c r="AA37" s="143">
        <v>0.312</v>
      </c>
      <c r="AB37" s="143">
        <f t="shared" si="4"/>
        <v>99.84</v>
      </c>
      <c r="AC37" s="147">
        <f t="shared" si="5"/>
        <v>1760</v>
      </c>
      <c r="AD37" s="144"/>
      <c r="AE37" s="143"/>
      <c r="AF37" s="143"/>
      <c r="AG37" s="143"/>
      <c r="AH37" s="143"/>
      <c r="AI37" s="147"/>
      <c r="AJ37" s="144"/>
      <c r="AK37" s="143"/>
      <c r="AL37" s="143"/>
      <c r="AM37" s="143"/>
      <c r="AN37" s="143"/>
      <c r="AO37" s="147"/>
      <c r="AP37" s="144"/>
      <c r="AQ37" s="143"/>
      <c r="AR37" s="143"/>
      <c r="AS37" s="143"/>
      <c r="AT37" s="143"/>
      <c r="AU37" s="147"/>
      <c r="AV37" s="143">
        <f t="shared" si="0"/>
        <v>320</v>
      </c>
      <c r="AW37" s="143">
        <f t="shared" si="1"/>
        <v>99.84</v>
      </c>
      <c r="AX37" s="24">
        <f t="shared" si="2"/>
        <v>1760</v>
      </c>
      <c r="AY37" s="148">
        <v>0.64500000000000002</v>
      </c>
      <c r="AZ37" s="23">
        <f t="shared" si="19"/>
        <v>206.4</v>
      </c>
      <c r="BA37" s="24">
        <f t="shared" si="7"/>
        <v>1966.4</v>
      </c>
      <c r="BB37" s="9" t="s">
        <v>1689</v>
      </c>
      <c r="BC37" s="9" t="s">
        <v>1690</v>
      </c>
      <c r="BD37" s="9" t="s">
        <v>1691</v>
      </c>
      <c r="BE37" s="149" t="s">
        <v>1493</v>
      </c>
      <c r="BF37" s="149" t="s">
        <v>1493</v>
      </c>
      <c r="BG37" s="149" t="s">
        <v>1493</v>
      </c>
    </row>
    <row r="38" spans="1:59" x14ac:dyDescent="0.2">
      <c r="B38" s="143">
        <v>443</v>
      </c>
      <c r="C38" s="143" t="s">
        <v>28</v>
      </c>
      <c r="D38" s="143">
        <v>302</v>
      </c>
      <c r="E38" s="143" t="s">
        <v>434</v>
      </c>
      <c r="F38" s="143" t="s">
        <v>29</v>
      </c>
      <c r="G38" s="143"/>
      <c r="H38" s="143"/>
      <c r="I38" s="143"/>
      <c r="J38" s="143" t="s">
        <v>626</v>
      </c>
      <c r="K38" s="143" t="s">
        <v>1390</v>
      </c>
      <c r="L38" s="144">
        <v>120</v>
      </c>
      <c r="M38" s="145">
        <v>6.5799999999999995E-4</v>
      </c>
      <c r="N38" s="145">
        <f t="shared" si="8"/>
        <v>7.8959999999999989E-2</v>
      </c>
      <c r="O38" s="146">
        <v>0.125</v>
      </c>
      <c r="P38" s="143">
        <f t="shared" si="9"/>
        <v>15</v>
      </c>
      <c r="Q38" s="147">
        <f>$Q$9*L38</f>
        <v>648</v>
      </c>
      <c r="R38" s="144">
        <v>80</v>
      </c>
      <c r="S38" s="143">
        <f t="shared" si="20"/>
        <v>2.4640000000000006E-2</v>
      </c>
      <c r="T38" s="143">
        <f t="shared" si="21"/>
        <v>1.9712000000000005</v>
      </c>
      <c r="U38" s="143">
        <v>0.45</v>
      </c>
      <c r="V38" s="143">
        <f t="shared" si="22"/>
        <v>36</v>
      </c>
      <c r="W38" s="24">
        <f t="shared" si="23"/>
        <v>3175.2000000000003</v>
      </c>
      <c r="X38" s="144">
        <v>80</v>
      </c>
      <c r="Y38" s="143">
        <v>8.3199999999999995E-4</v>
      </c>
      <c r="Z38" s="143">
        <f t="shared" si="3"/>
        <v>6.6559999999999994E-2</v>
      </c>
      <c r="AA38" s="143">
        <v>0.312</v>
      </c>
      <c r="AB38" s="143">
        <f t="shared" si="4"/>
        <v>24.96</v>
      </c>
      <c r="AC38" s="147">
        <f t="shared" si="5"/>
        <v>440</v>
      </c>
      <c r="AD38" s="144">
        <v>240</v>
      </c>
      <c r="AE38" s="143">
        <f t="shared" si="10"/>
        <v>1.7698500000000002E-2</v>
      </c>
      <c r="AF38" s="143">
        <f t="shared" si="11"/>
        <v>4.2476400000000005</v>
      </c>
      <c r="AG38" s="143">
        <v>0.81</v>
      </c>
      <c r="AH38" s="143">
        <f t="shared" si="12"/>
        <v>194.4</v>
      </c>
      <c r="AI38" s="147">
        <f t="shared" si="13"/>
        <v>1967.9999999999998</v>
      </c>
      <c r="AJ38" s="144">
        <v>640</v>
      </c>
      <c r="AK38" s="143">
        <f t="shared" si="14"/>
        <v>1.7192500000000001E-3</v>
      </c>
      <c r="AL38" s="143">
        <f t="shared" si="15"/>
        <v>1.10032</v>
      </c>
      <c r="AM38" s="143">
        <v>0.69799999999999995</v>
      </c>
      <c r="AN38" s="143">
        <f t="shared" si="16"/>
        <v>446.71999999999997</v>
      </c>
      <c r="AO38" s="147">
        <f t="shared" si="17"/>
        <v>12096</v>
      </c>
      <c r="AP38" s="144">
        <v>90</v>
      </c>
      <c r="AQ38" s="143">
        <f t="shared" si="18"/>
        <v>3.0800000000000007E-3</v>
      </c>
      <c r="AR38" s="143">
        <f>+AP38*AQ38</f>
        <v>0.27720000000000006</v>
      </c>
      <c r="AS38" s="143">
        <v>1.59</v>
      </c>
      <c r="AT38" s="143">
        <f>+AP38*AS38</f>
        <v>143.1</v>
      </c>
      <c r="AU38" s="147">
        <f>$AU$9*AP38</f>
        <v>1062</v>
      </c>
      <c r="AV38" s="143">
        <f t="shared" si="0"/>
        <v>1250</v>
      </c>
      <c r="AW38" s="143">
        <f t="shared" si="1"/>
        <v>860.18</v>
      </c>
      <c r="AX38" s="24">
        <f t="shared" si="2"/>
        <v>19389.2</v>
      </c>
      <c r="AY38" s="148">
        <v>0.64500000000000002</v>
      </c>
      <c r="AZ38" s="23">
        <f t="shared" si="19"/>
        <v>806.25</v>
      </c>
      <c r="BA38" s="24">
        <f t="shared" si="7"/>
        <v>20195.45</v>
      </c>
      <c r="BB38" s="9" t="s">
        <v>1689</v>
      </c>
      <c r="BC38" s="9" t="s">
        <v>1690</v>
      </c>
      <c r="BD38" s="9" t="s">
        <v>1691</v>
      </c>
      <c r="BE38" s="149" t="s">
        <v>1493</v>
      </c>
      <c r="BF38" s="149" t="s">
        <v>1493</v>
      </c>
      <c r="BG38" s="149" t="s">
        <v>1493</v>
      </c>
    </row>
    <row r="39" spans="1:59" x14ac:dyDescent="0.2">
      <c r="B39" s="143">
        <v>443</v>
      </c>
      <c r="C39" s="143" t="s">
        <v>28</v>
      </c>
      <c r="D39" s="143">
        <v>303</v>
      </c>
      <c r="E39" s="143" t="s">
        <v>598</v>
      </c>
      <c r="F39" s="143" t="s">
        <v>254</v>
      </c>
      <c r="G39" s="143"/>
      <c r="H39" s="143"/>
      <c r="I39" s="143"/>
      <c r="J39" s="143" t="s">
        <v>626</v>
      </c>
      <c r="K39" s="143" t="s">
        <v>1224</v>
      </c>
      <c r="L39" s="144"/>
      <c r="M39" s="145"/>
      <c r="N39" s="145"/>
      <c r="O39" s="146"/>
      <c r="P39" s="143"/>
      <c r="Q39" s="147"/>
      <c r="R39" s="144"/>
      <c r="S39" s="143"/>
      <c r="T39" s="143"/>
      <c r="U39" s="143"/>
      <c r="V39" s="143"/>
      <c r="W39" s="24"/>
      <c r="X39" s="144">
        <v>120</v>
      </c>
      <c r="Y39" s="143">
        <v>8.3199999999999995E-4</v>
      </c>
      <c r="Z39" s="143">
        <f t="shared" si="3"/>
        <v>9.9839999999999998E-2</v>
      </c>
      <c r="AA39" s="143">
        <v>0.312</v>
      </c>
      <c r="AB39" s="143">
        <f t="shared" si="4"/>
        <v>37.44</v>
      </c>
      <c r="AC39" s="147">
        <f t="shared" si="5"/>
        <v>660</v>
      </c>
      <c r="AD39" s="144"/>
      <c r="AE39" s="143"/>
      <c r="AF39" s="143"/>
      <c r="AG39" s="143"/>
      <c r="AH39" s="143"/>
      <c r="AI39" s="147"/>
      <c r="AJ39" s="144"/>
      <c r="AK39" s="143"/>
      <c r="AL39" s="143"/>
      <c r="AM39" s="143"/>
      <c r="AN39" s="143"/>
      <c r="AO39" s="147"/>
      <c r="AP39" s="144"/>
      <c r="AQ39" s="143"/>
      <c r="AR39" s="143"/>
      <c r="AS39" s="143"/>
      <c r="AT39" s="143"/>
      <c r="AU39" s="147"/>
      <c r="AV39" s="143">
        <f t="shared" si="0"/>
        <v>120</v>
      </c>
      <c r="AW39" s="143">
        <f t="shared" si="1"/>
        <v>37.44</v>
      </c>
      <c r="AX39" s="24">
        <f t="shared" si="2"/>
        <v>660</v>
      </c>
      <c r="AY39" s="148">
        <v>0.64500000000000002</v>
      </c>
      <c r="AZ39" s="23">
        <f t="shared" si="19"/>
        <v>77.400000000000006</v>
      </c>
      <c r="BA39" s="24">
        <f t="shared" si="7"/>
        <v>737.4</v>
      </c>
      <c r="BB39" s="9" t="s">
        <v>1689</v>
      </c>
      <c r="BC39" s="9" t="s">
        <v>1690</v>
      </c>
      <c r="BD39" s="9" t="s">
        <v>1691</v>
      </c>
      <c r="BE39" s="149">
        <v>6</v>
      </c>
      <c r="BF39" s="149">
        <v>29</v>
      </c>
      <c r="BG39" s="149">
        <v>95</v>
      </c>
    </row>
    <row r="40" spans="1:59" x14ac:dyDescent="0.2">
      <c r="B40" s="143">
        <v>443</v>
      </c>
      <c r="C40" s="143" t="s">
        <v>28</v>
      </c>
      <c r="D40" s="143">
        <v>303</v>
      </c>
      <c r="E40" s="143" t="s">
        <v>598</v>
      </c>
      <c r="F40" s="143" t="s">
        <v>254</v>
      </c>
      <c r="G40" s="143"/>
      <c r="H40" s="143"/>
      <c r="I40" s="143"/>
      <c r="J40" s="143" t="s">
        <v>626</v>
      </c>
      <c r="K40" s="143" t="s">
        <v>1390</v>
      </c>
      <c r="L40" s="144">
        <v>40</v>
      </c>
      <c r="M40" s="145">
        <v>6.5799999999999995E-4</v>
      </c>
      <c r="N40" s="145">
        <f t="shared" si="8"/>
        <v>2.6319999999999996E-2</v>
      </c>
      <c r="O40" s="146">
        <v>0.125</v>
      </c>
      <c r="P40" s="143">
        <f t="shared" si="9"/>
        <v>5</v>
      </c>
      <c r="Q40" s="147">
        <f>$Q$9*L40</f>
        <v>216</v>
      </c>
      <c r="R40" s="144">
        <v>30</v>
      </c>
      <c r="S40" s="143">
        <f t="shared" si="20"/>
        <v>2.4640000000000006E-2</v>
      </c>
      <c r="T40" s="143">
        <f t="shared" si="21"/>
        <v>0.73920000000000019</v>
      </c>
      <c r="U40" s="143">
        <v>0.45</v>
      </c>
      <c r="V40" s="143">
        <f t="shared" si="22"/>
        <v>13.5</v>
      </c>
      <c r="W40" s="24">
        <f t="shared" si="23"/>
        <v>1058.4000000000001</v>
      </c>
      <c r="X40" s="144">
        <v>30</v>
      </c>
      <c r="Y40" s="143">
        <v>8.3199999999999995E-4</v>
      </c>
      <c r="Z40" s="143">
        <f t="shared" si="3"/>
        <v>2.496E-2</v>
      </c>
      <c r="AA40" s="143">
        <v>0.312</v>
      </c>
      <c r="AB40" s="143">
        <f t="shared" si="4"/>
        <v>9.36</v>
      </c>
      <c r="AC40" s="147">
        <f t="shared" si="5"/>
        <v>165</v>
      </c>
      <c r="AD40" s="144">
        <v>90</v>
      </c>
      <c r="AE40" s="143">
        <f t="shared" si="10"/>
        <v>1.7698500000000002E-2</v>
      </c>
      <c r="AF40" s="143">
        <f t="shared" si="11"/>
        <v>1.5928650000000002</v>
      </c>
      <c r="AG40" s="143">
        <v>0.81</v>
      </c>
      <c r="AH40" s="143">
        <f t="shared" si="12"/>
        <v>72.900000000000006</v>
      </c>
      <c r="AI40" s="147">
        <f t="shared" si="13"/>
        <v>737.99999999999989</v>
      </c>
      <c r="AJ40" s="144">
        <v>240</v>
      </c>
      <c r="AK40" s="143">
        <f t="shared" si="14"/>
        <v>1.7192500000000001E-3</v>
      </c>
      <c r="AL40" s="143">
        <f t="shared" si="15"/>
        <v>0.41262000000000004</v>
      </c>
      <c r="AM40" s="143">
        <v>0.69799999999999995</v>
      </c>
      <c r="AN40" s="143">
        <f t="shared" si="16"/>
        <v>167.51999999999998</v>
      </c>
      <c r="AO40" s="147">
        <f t="shared" si="17"/>
        <v>4536</v>
      </c>
      <c r="AP40" s="144">
        <v>30</v>
      </c>
      <c r="AQ40" s="143">
        <f t="shared" si="18"/>
        <v>3.0800000000000007E-3</v>
      </c>
      <c r="AR40" s="143">
        <f>+AP40*AQ40</f>
        <v>9.2400000000000024E-2</v>
      </c>
      <c r="AS40" s="143">
        <v>1.59</v>
      </c>
      <c r="AT40" s="143">
        <f>+AP40*AS40</f>
        <v>47.7</v>
      </c>
      <c r="AU40" s="147">
        <f>$AU$9*AP40</f>
        <v>354</v>
      </c>
      <c r="AV40" s="143">
        <f t="shared" si="0"/>
        <v>460</v>
      </c>
      <c r="AW40" s="143">
        <f t="shared" si="1"/>
        <v>315.97999999999996</v>
      </c>
      <c r="AX40" s="24">
        <f t="shared" si="2"/>
        <v>7067.4</v>
      </c>
      <c r="AY40" s="148">
        <v>0.64500000000000002</v>
      </c>
      <c r="AZ40" s="23">
        <f t="shared" si="19"/>
        <v>296.7</v>
      </c>
      <c r="BA40" s="24">
        <f t="shared" si="7"/>
        <v>7364.0999999999995</v>
      </c>
      <c r="BB40" s="9" t="s">
        <v>1689</v>
      </c>
      <c r="BC40" s="9" t="s">
        <v>1690</v>
      </c>
      <c r="BD40" s="9" t="s">
        <v>1691</v>
      </c>
      <c r="BE40" s="149" t="s">
        <v>1493</v>
      </c>
      <c r="BF40" s="149" t="s">
        <v>1493</v>
      </c>
      <c r="BG40" s="149" t="s">
        <v>1493</v>
      </c>
    </row>
    <row r="41" spans="1:59" x14ac:dyDescent="0.2">
      <c r="B41" s="143">
        <v>443</v>
      </c>
      <c r="C41" s="143" t="s">
        <v>28</v>
      </c>
      <c r="D41" s="143">
        <v>300</v>
      </c>
      <c r="E41" s="143" t="s">
        <v>599</v>
      </c>
      <c r="F41" s="143" t="s">
        <v>255</v>
      </c>
      <c r="G41" s="143"/>
      <c r="H41" s="143"/>
      <c r="I41" s="143"/>
      <c r="J41" s="143" t="s">
        <v>626</v>
      </c>
      <c r="K41" s="143" t="s">
        <v>1224</v>
      </c>
      <c r="L41" s="144"/>
      <c r="M41" s="145"/>
      <c r="N41" s="145"/>
      <c r="O41" s="146"/>
      <c r="P41" s="143"/>
      <c r="Q41" s="147"/>
      <c r="R41" s="144"/>
      <c r="S41" s="143"/>
      <c r="T41" s="143"/>
      <c r="U41" s="143"/>
      <c r="V41" s="143"/>
      <c r="W41" s="24"/>
      <c r="X41" s="144">
        <v>120</v>
      </c>
      <c r="Y41" s="143">
        <v>8.3199999999999995E-4</v>
      </c>
      <c r="Z41" s="143">
        <f t="shared" si="3"/>
        <v>9.9839999999999998E-2</v>
      </c>
      <c r="AA41" s="143">
        <v>0.312</v>
      </c>
      <c r="AB41" s="143">
        <f t="shared" si="4"/>
        <v>37.44</v>
      </c>
      <c r="AC41" s="147">
        <f t="shared" si="5"/>
        <v>660</v>
      </c>
      <c r="AD41" s="144"/>
      <c r="AE41" s="143"/>
      <c r="AF41" s="143"/>
      <c r="AG41" s="143"/>
      <c r="AH41" s="143"/>
      <c r="AI41" s="147"/>
      <c r="AJ41" s="144"/>
      <c r="AK41" s="143"/>
      <c r="AL41" s="143"/>
      <c r="AM41" s="143"/>
      <c r="AN41" s="143"/>
      <c r="AO41" s="147"/>
      <c r="AP41" s="144"/>
      <c r="AQ41" s="143"/>
      <c r="AR41" s="143"/>
      <c r="AS41" s="143"/>
      <c r="AT41" s="143"/>
      <c r="AU41" s="147"/>
      <c r="AV41" s="143">
        <f t="shared" si="0"/>
        <v>120</v>
      </c>
      <c r="AW41" s="143">
        <f t="shared" si="1"/>
        <v>37.44</v>
      </c>
      <c r="AX41" s="24">
        <f t="shared" si="2"/>
        <v>660</v>
      </c>
      <c r="AY41" s="148">
        <v>0.64500000000000002</v>
      </c>
      <c r="AZ41" s="23">
        <f t="shared" si="19"/>
        <v>77.400000000000006</v>
      </c>
      <c r="BA41" s="24">
        <f t="shared" si="7"/>
        <v>737.4</v>
      </c>
      <c r="BB41" s="9" t="s">
        <v>1689</v>
      </c>
      <c r="BC41" s="9" t="s">
        <v>1690</v>
      </c>
      <c r="BD41" s="9" t="s">
        <v>1691</v>
      </c>
      <c r="BE41" s="149" t="s">
        <v>1493</v>
      </c>
      <c r="BF41" s="149" t="s">
        <v>1493</v>
      </c>
      <c r="BG41" s="149" t="s">
        <v>1493</v>
      </c>
    </row>
    <row r="42" spans="1:59" x14ac:dyDescent="0.2">
      <c r="B42" s="143">
        <v>443</v>
      </c>
      <c r="C42" s="143" t="s">
        <v>28</v>
      </c>
      <c r="D42" s="143">
        <v>300</v>
      </c>
      <c r="E42" s="143" t="s">
        <v>599</v>
      </c>
      <c r="F42" s="143" t="s">
        <v>255</v>
      </c>
      <c r="G42" s="143"/>
      <c r="H42" s="143"/>
      <c r="I42" s="143"/>
      <c r="J42" s="143" t="s">
        <v>626</v>
      </c>
      <c r="K42" s="143" t="s">
        <v>1390</v>
      </c>
      <c r="L42" s="144"/>
      <c r="M42" s="145"/>
      <c r="N42" s="145"/>
      <c r="O42" s="146"/>
      <c r="P42" s="143"/>
      <c r="Q42" s="147"/>
      <c r="R42" s="144">
        <v>30</v>
      </c>
      <c r="S42" s="143">
        <f t="shared" si="20"/>
        <v>2.4640000000000006E-2</v>
      </c>
      <c r="T42" s="143">
        <f t="shared" si="21"/>
        <v>0.73920000000000019</v>
      </c>
      <c r="U42" s="143">
        <v>0.45</v>
      </c>
      <c r="V42" s="143">
        <f t="shared" si="22"/>
        <v>13.5</v>
      </c>
      <c r="W42" s="24">
        <f t="shared" si="23"/>
        <v>0</v>
      </c>
      <c r="X42" s="144">
        <v>30</v>
      </c>
      <c r="Y42" s="143">
        <v>8.3199999999999995E-4</v>
      </c>
      <c r="Z42" s="143">
        <f t="shared" si="3"/>
        <v>2.496E-2</v>
      </c>
      <c r="AA42" s="143">
        <v>0.312</v>
      </c>
      <c r="AB42" s="143">
        <f t="shared" si="4"/>
        <v>9.36</v>
      </c>
      <c r="AC42" s="147">
        <f t="shared" si="5"/>
        <v>165</v>
      </c>
      <c r="AD42" s="144">
        <v>90</v>
      </c>
      <c r="AE42" s="143">
        <f t="shared" si="10"/>
        <v>1.7698500000000002E-2</v>
      </c>
      <c r="AF42" s="143">
        <f t="shared" si="11"/>
        <v>1.5928650000000002</v>
      </c>
      <c r="AG42" s="143">
        <v>0.81</v>
      </c>
      <c r="AH42" s="143">
        <f t="shared" si="12"/>
        <v>72.900000000000006</v>
      </c>
      <c r="AI42" s="147">
        <f t="shared" si="13"/>
        <v>737.99999999999989</v>
      </c>
      <c r="AJ42" s="144">
        <v>240</v>
      </c>
      <c r="AK42" s="143">
        <f t="shared" si="14"/>
        <v>1.7192500000000001E-3</v>
      </c>
      <c r="AL42" s="143">
        <f t="shared" si="15"/>
        <v>0.41262000000000004</v>
      </c>
      <c r="AM42" s="143">
        <v>0.69799999999999995</v>
      </c>
      <c r="AN42" s="143">
        <f t="shared" si="16"/>
        <v>167.51999999999998</v>
      </c>
      <c r="AO42" s="147">
        <f t="shared" si="17"/>
        <v>4536</v>
      </c>
      <c r="AP42" s="144">
        <v>30</v>
      </c>
      <c r="AQ42" s="143">
        <f t="shared" si="18"/>
        <v>3.0800000000000007E-3</v>
      </c>
      <c r="AR42" s="143">
        <f>+AP42*AQ42</f>
        <v>9.2400000000000024E-2</v>
      </c>
      <c r="AS42" s="143">
        <v>1.59</v>
      </c>
      <c r="AT42" s="143">
        <f>+AP42*AS42</f>
        <v>47.7</v>
      </c>
      <c r="AU42" s="147">
        <f>$AU$9*AP42</f>
        <v>354</v>
      </c>
      <c r="AV42" s="143">
        <f t="shared" si="0"/>
        <v>420</v>
      </c>
      <c r="AW42" s="143">
        <f t="shared" si="1"/>
        <v>310.97999999999996</v>
      </c>
      <c r="AX42" s="24">
        <f t="shared" si="2"/>
        <v>5793</v>
      </c>
      <c r="AY42" s="148">
        <v>0.64500000000000002</v>
      </c>
      <c r="AZ42" s="23">
        <f t="shared" si="19"/>
        <v>270.90000000000003</v>
      </c>
      <c r="BA42" s="24">
        <f t="shared" si="7"/>
        <v>6063.9</v>
      </c>
      <c r="BB42" s="9" t="s">
        <v>1689</v>
      </c>
      <c r="BC42" s="9" t="s">
        <v>1690</v>
      </c>
      <c r="BD42" s="9" t="s">
        <v>1691</v>
      </c>
      <c r="BE42" s="149">
        <v>19</v>
      </c>
      <c r="BF42" s="149">
        <v>88</v>
      </c>
      <c r="BG42" s="149">
        <v>379</v>
      </c>
    </row>
    <row r="43" spans="1:59" x14ac:dyDescent="0.2">
      <c r="B43" s="143">
        <v>443</v>
      </c>
      <c r="C43" s="143" t="s">
        <v>28</v>
      </c>
      <c r="D43" s="143">
        <v>302</v>
      </c>
      <c r="E43" s="143" t="s">
        <v>434</v>
      </c>
      <c r="F43" s="143" t="s">
        <v>30</v>
      </c>
      <c r="G43" s="143"/>
      <c r="H43" s="143"/>
      <c r="I43" s="143"/>
      <c r="J43" s="143" t="s">
        <v>626</v>
      </c>
      <c r="K43" s="143" t="s">
        <v>1224</v>
      </c>
      <c r="L43" s="144"/>
      <c r="M43" s="145"/>
      <c r="N43" s="145"/>
      <c r="O43" s="146"/>
      <c r="P43" s="143"/>
      <c r="Q43" s="147"/>
      <c r="R43" s="144"/>
      <c r="S43" s="143"/>
      <c r="T43" s="143"/>
      <c r="U43" s="143"/>
      <c r="V43" s="143"/>
      <c r="W43" s="24"/>
      <c r="X43" s="144">
        <v>800</v>
      </c>
      <c r="Y43" s="143">
        <v>8.3199999999999995E-4</v>
      </c>
      <c r="Z43" s="143">
        <f t="shared" si="3"/>
        <v>0.66559999999999997</v>
      </c>
      <c r="AA43" s="143">
        <v>0.312</v>
      </c>
      <c r="AB43" s="143">
        <f t="shared" si="4"/>
        <v>249.6</v>
      </c>
      <c r="AC43" s="147">
        <f t="shared" si="5"/>
        <v>4400</v>
      </c>
      <c r="AD43" s="144"/>
      <c r="AE43" s="143"/>
      <c r="AF43" s="143"/>
      <c r="AG43" s="143"/>
      <c r="AH43" s="143"/>
      <c r="AI43" s="147"/>
      <c r="AJ43" s="144"/>
      <c r="AK43" s="143"/>
      <c r="AL43" s="143"/>
      <c r="AM43" s="143"/>
      <c r="AN43" s="143"/>
      <c r="AO43" s="147"/>
      <c r="AP43" s="144"/>
      <c r="AQ43" s="143"/>
      <c r="AR43" s="143"/>
      <c r="AS43" s="143"/>
      <c r="AT43" s="143"/>
      <c r="AU43" s="147"/>
      <c r="AV43" s="143">
        <f t="shared" si="0"/>
        <v>800</v>
      </c>
      <c r="AW43" s="143">
        <f t="shared" si="1"/>
        <v>249.6</v>
      </c>
      <c r="AX43" s="24">
        <f t="shared" si="2"/>
        <v>4400</v>
      </c>
      <c r="AY43" s="148">
        <v>0.64500000000000002</v>
      </c>
      <c r="AZ43" s="23">
        <f t="shared" si="19"/>
        <v>516</v>
      </c>
      <c r="BA43" s="24">
        <f t="shared" si="7"/>
        <v>4916</v>
      </c>
      <c r="BB43" s="9" t="s">
        <v>1689</v>
      </c>
      <c r="BC43" s="9" t="s">
        <v>1690</v>
      </c>
      <c r="BD43" s="9" t="s">
        <v>1691</v>
      </c>
      <c r="BE43" s="149" t="s">
        <v>1493</v>
      </c>
      <c r="BF43" s="149" t="s">
        <v>1493</v>
      </c>
      <c r="BG43" s="149" t="s">
        <v>1493</v>
      </c>
    </row>
    <row r="44" spans="1:59" x14ac:dyDescent="0.2">
      <c r="B44" s="143">
        <v>443</v>
      </c>
      <c r="C44" s="143" t="s">
        <v>28</v>
      </c>
      <c r="D44" s="143">
        <v>302</v>
      </c>
      <c r="E44" s="143" t="s">
        <v>434</v>
      </c>
      <c r="F44" s="143" t="s">
        <v>30</v>
      </c>
      <c r="G44" s="143"/>
      <c r="H44" s="143"/>
      <c r="I44" s="143"/>
      <c r="J44" s="143" t="s">
        <v>626</v>
      </c>
      <c r="K44" s="143" t="s">
        <v>1390</v>
      </c>
      <c r="L44" s="144">
        <v>200</v>
      </c>
      <c r="M44" s="145">
        <v>6.5799999999999995E-4</v>
      </c>
      <c r="N44" s="145">
        <f t="shared" si="8"/>
        <v>0.13159999999999999</v>
      </c>
      <c r="O44" s="146">
        <v>0.125</v>
      </c>
      <c r="P44" s="143">
        <f t="shared" si="9"/>
        <v>25</v>
      </c>
      <c r="Q44" s="147">
        <f>$Q$9*L44</f>
        <v>1080</v>
      </c>
      <c r="R44" s="144">
        <v>200</v>
      </c>
      <c r="S44" s="143">
        <f t="shared" si="20"/>
        <v>2.4640000000000006E-2</v>
      </c>
      <c r="T44" s="143">
        <f t="shared" si="21"/>
        <v>4.9280000000000008</v>
      </c>
      <c r="U44" s="143">
        <v>0.45</v>
      </c>
      <c r="V44" s="143">
        <f t="shared" si="22"/>
        <v>90</v>
      </c>
      <c r="W44" s="24">
        <f t="shared" si="23"/>
        <v>5292</v>
      </c>
      <c r="X44" s="144">
        <v>200</v>
      </c>
      <c r="Y44" s="143">
        <v>8.3199999999999995E-4</v>
      </c>
      <c r="Z44" s="143">
        <f t="shared" si="3"/>
        <v>0.16639999999999999</v>
      </c>
      <c r="AA44" s="143">
        <v>0.312</v>
      </c>
      <c r="AB44" s="143">
        <f t="shared" si="4"/>
        <v>62.4</v>
      </c>
      <c r="AC44" s="147">
        <f t="shared" si="5"/>
        <v>1100</v>
      </c>
      <c r="AD44" s="144">
        <v>600</v>
      </c>
      <c r="AE44" s="143">
        <f t="shared" si="10"/>
        <v>1.7698500000000002E-2</v>
      </c>
      <c r="AF44" s="143">
        <f t="shared" si="11"/>
        <v>10.619100000000001</v>
      </c>
      <c r="AG44" s="143">
        <v>0.81</v>
      </c>
      <c r="AH44" s="143">
        <f t="shared" si="12"/>
        <v>486.00000000000006</v>
      </c>
      <c r="AI44" s="147">
        <f t="shared" si="13"/>
        <v>4920</v>
      </c>
      <c r="AJ44" s="144">
        <v>1600</v>
      </c>
      <c r="AK44" s="143">
        <f t="shared" si="14"/>
        <v>1.7192500000000001E-3</v>
      </c>
      <c r="AL44" s="143">
        <f t="shared" si="15"/>
        <v>2.7507999999999999</v>
      </c>
      <c r="AM44" s="143">
        <v>0.69799999999999995</v>
      </c>
      <c r="AN44" s="143">
        <f t="shared" si="16"/>
        <v>1116.8</v>
      </c>
      <c r="AO44" s="147">
        <f t="shared" si="17"/>
        <v>30239.999999999996</v>
      </c>
      <c r="AP44" s="144">
        <v>120</v>
      </c>
      <c r="AQ44" s="143">
        <f t="shared" si="18"/>
        <v>3.0800000000000007E-3</v>
      </c>
      <c r="AR44" s="143">
        <f>+AP44*AQ44</f>
        <v>0.3696000000000001</v>
      </c>
      <c r="AS44" s="143">
        <v>1.59</v>
      </c>
      <c r="AT44" s="143">
        <f>+AP44*AS44</f>
        <v>190.8</v>
      </c>
      <c r="AU44" s="147">
        <f>$AU$9*AP44</f>
        <v>1416</v>
      </c>
      <c r="AV44" s="143">
        <f t="shared" si="0"/>
        <v>2920</v>
      </c>
      <c r="AW44" s="143">
        <f t="shared" si="1"/>
        <v>1971</v>
      </c>
      <c r="AX44" s="24">
        <f t="shared" si="2"/>
        <v>44048</v>
      </c>
      <c r="AY44" s="148">
        <v>0.64500000000000002</v>
      </c>
      <c r="AZ44" s="23">
        <f t="shared" si="19"/>
        <v>1883.4</v>
      </c>
      <c r="BA44" s="24">
        <f t="shared" si="7"/>
        <v>45931.4</v>
      </c>
      <c r="BB44" s="9" t="s">
        <v>1689</v>
      </c>
      <c r="BC44" s="9" t="s">
        <v>1690</v>
      </c>
      <c r="BD44" s="9" t="s">
        <v>1691</v>
      </c>
      <c r="BE44" s="149">
        <v>51</v>
      </c>
      <c r="BF44" s="149">
        <v>220</v>
      </c>
      <c r="BG44" s="149">
        <v>930</v>
      </c>
    </row>
    <row r="45" spans="1:59" x14ac:dyDescent="0.2">
      <c r="B45" s="143">
        <v>443</v>
      </c>
      <c r="C45" s="143" t="s">
        <v>28</v>
      </c>
      <c r="D45" s="143">
        <v>300</v>
      </c>
      <c r="E45" s="143" t="s">
        <v>599</v>
      </c>
      <c r="F45" s="143" t="s">
        <v>33</v>
      </c>
      <c r="G45" s="143"/>
      <c r="H45" s="143"/>
      <c r="I45" s="143"/>
      <c r="J45" s="143" t="s">
        <v>626</v>
      </c>
      <c r="K45" s="143" t="s">
        <v>1224</v>
      </c>
      <c r="L45" s="144"/>
      <c r="M45" s="145"/>
      <c r="N45" s="145"/>
      <c r="O45" s="146"/>
      <c r="P45" s="143"/>
      <c r="Q45" s="147"/>
      <c r="R45" s="144"/>
      <c r="S45" s="143"/>
      <c r="T45" s="143"/>
      <c r="U45" s="143"/>
      <c r="V45" s="143"/>
      <c r="W45" s="24"/>
      <c r="X45" s="144">
        <v>200</v>
      </c>
      <c r="Y45" s="143">
        <v>8.3199999999999995E-4</v>
      </c>
      <c r="Z45" s="143">
        <f t="shared" si="3"/>
        <v>0.16639999999999999</v>
      </c>
      <c r="AA45" s="143">
        <v>0.312</v>
      </c>
      <c r="AB45" s="143">
        <f t="shared" si="4"/>
        <v>62.4</v>
      </c>
      <c r="AC45" s="147">
        <f t="shared" si="5"/>
        <v>1100</v>
      </c>
      <c r="AD45" s="144"/>
      <c r="AE45" s="143"/>
      <c r="AF45" s="143"/>
      <c r="AG45" s="143"/>
      <c r="AH45" s="143"/>
      <c r="AI45" s="147"/>
      <c r="AJ45" s="144"/>
      <c r="AK45" s="143"/>
      <c r="AL45" s="143"/>
      <c r="AM45" s="143"/>
      <c r="AN45" s="143"/>
      <c r="AO45" s="147"/>
      <c r="AP45" s="144"/>
      <c r="AQ45" s="143"/>
      <c r="AR45" s="143"/>
      <c r="AS45" s="143"/>
      <c r="AT45" s="143"/>
      <c r="AU45" s="147"/>
      <c r="AV45" s="143">
        <f t="shared" si="0"/>
        <v>200</v>
      </c>
      <c r="AW45" s="143">
        <f t="shared" si="1"/>
        <v>62.4</v>
      </c>
      <c r="AX45" s="24">
        <f t="shared" si="2"/>
        <v>1100</v>
      </c>
      <c r="AY45" s="148">
        <v>0.64500000000000002</v>
      </c>
      <c r="AZ45" s="23">
        <f t="shared" si="19"/>
        <v>129</v>
      </c>
      <c r="BA45" s="24">
        <f t="shared" si="7"/>
        <v>1229</v>
      </c>
      <c r="BB45" s="9" t="s">
        <v>1689</v>
      </c>
      <c r="BC45" s="9" t="s">
        <v>1690</v>
      </c>
      <c r="BD45" s="9" t="s">
        <v>1691</v>
      </c>
      <c r="BE45" s="149">
        <v>4</v>
      </c>
      <c r="BF45" s="149">
        <v>11</v>
      </c>
      <c r="BG45" s="149">
        <v>16</v>
      </c>
    </row>
    <row r="46" spans="1:59" x14ac:dyDescent="0.2">
      <c r="B46" s="143">
        <v>443</v>
      </c>
      <c r="C46" s="143" t="s">
        <v>28</v>
      </c>
      <c r="D46" s="143">
        <v>300</v>
      </c>
      <c r="E46" s="143" t="s">
        <v>599</v>
      </c>
      <c r="F46" s="143" t="s">
        <v>33</v>
      </c>
      <c r="G46" s="143"/>
      <c r="H46" s="143"/>
      <c r="I46" s="143"/>
      <c r="J46" s="143" t="s">
        <v>626</v>
      </c>
      <c r="K46" s="143" t="s">
        <v>1390</v>
      </c>
      <c r="L46" s="144">
        <v>100</v>
      </c>
      <c r="M46" s="145">
        <v>6.5799999999999995E-4</v>
      </c>
      <c r="N46" s="145">
        <f t="shared" si="8"/>
        <v>6.5799999999999997E-2</v>
      </c>
      <c r="O46" s="146">
        <v>0.125</v>
      </c>
      <c r="P46" s="143">
        <f t="shared" si="9"/>
        <v>12.5</v>
      </c>
      <c r="Q46" s="147">
        <f>$Q$9*L46</f>
        <v>540</v>
      </c>
      <c r="R46" s="144">
        <v>50</v>
      </c>
      <c r="S46" s="143">
        <f t="shared" si="20"/>
        <v>2.4640000000000006E-2</v>
      </c>
      <c r="T46" s="143">
        <f t="shared" si="21"/>
        <v>1.2320000000000002</v>
      </c>
      <c r="U46" s="143">
        <v>0.45</v>
      </c>
      <c r="V46" s="143">
        <f t="shared" si="22"/>
        <v>22.5</v>
      </c>
      <c r="W46" s="24">
        <f t="shared" si="23"/>
        <v>2646</v>
      </c>
      <c r="X46" s="144">
        <v>50</v>
      </c>
      <c r="Y46" s="143">
        <v>8.3199999999999995E-4</v>
      </c>
      <c r="Z46" s="143">
        <f t="shared" si="3"/>
        <v>4.1599999999999998E-2</v>
      </c>
      <c r="AA46" s="143">
        <v>0.312</v>
      </c>
      <c r="AB46" s="143">
        <f t="shared" si="4"/>
        <v>15.6</v>
      </c>
      <c r="AC46" s="147">
        <f t="shared" si="5"/>
        <v>275</v>
      </c>
      <c r="AD46" s="144">
        <v>150</v>
      </c>
      <c r="AE46" s="143">
        <f t="shared" si="10"/>
        <v>1.7698500000000002E-2</v>
      </c>
      <c r="AF46" s="143">
        <f t="shared" si="11"/>
        <v>2.6547750000000003</v>
      </c>
      <c r="AG46" s="143">
        <v>0.81</v>
      </c>
      <c r="AH46" s="143">
        <f t="shared" si="12"/>
        <v>121.50000000000001</v>
      </c>
      <c r="AI46" s="147">
        <f t="shared" si="13"/>
        <v>1230</v>
      </c>
      <c r="AJ46" s="144">
        <v>400</v>
      </c>
      <c r="AK46" s="143">
        <f t="shared" si="14"/>
        <v>1.7192500000000001E-3</v>
      </c>
      <c r="AL46" s="143">
        <f t="shared" si="15"/>
        <v>0.68769999999999998</v>
      </c>
      <c r="AM46" s="143">
        <v>0.69799999999999995</v>
      </c>
      <c r="AN46" s="143">
        <f t="shared" si="16"/>
        <v>279.2</v>
      </c>
      <c r="AO46" s="147">
        <f t="shared" si="17"/>
        <v>7559.9999999999991</v>
      </c>
      <c r="AP46" s="144">
        <v>50</v>
      </c>
      <c r="AQ46" s="143">
        <f t="shared" si="18"/>
        <v>3.0800000000000007E-3</v>
      </c>
      <c r="AR46" s="143">
        <f>+AP46*AQ46</f>
        <v>0.15400000000000003</v>
      </c>
      <c r="AS46" s="143">
        <v>1.59</v>
      </c>
      <c r="AT46" s="143">
        <f>+AP46*AS46</f>
        <v>79.5</v>
      </c>
      <c r="AU46" s="147">
        <f>$AU$9*AP46</f>
        <v>590</v>
      </c>
      <c r="AV46" s="143">
        <f t="shared" si="0"/>
        <v>800</v>
      </c>
      <c r="AW46" s="143">
        <f t="shared" si="1"/>
        <v>530.79999999999995</v>
      </c>
      <c r="AX46" s="24">
        <f t="shared" si="2"/>
        <v>12841</v>
      </c>
      <c r="AY46" s="148">
        <v>0.64500000000000002</v>
      </c>
      <c r="AZ46" s="23">
        <f t="shared" si="19"/>
        <v>516</v>
      </c>
      <c r="BA46" s="24">
        <f t="shared" si="7"/>
        <v>13357</v>
      </c>
      <c r="BB46" s="9" t="s">
        <v>1689</v>
      </c>
      <c r="BC46" s="9" t="s">
        <v>1690</v>
      </c>
      <c r="BD46" s="9" t="s">
        <v>1691</v>
      </c>
      <c r="BE46" s="149">
        <v>7</v>
      </c>
      <c r="BF46" s="149">
        <v>19</v>
      </c>
      <c r="BG46" s="149">
        <v>36</v>
      </c>
    </row>
    <row r="47" spans="1:59" x14ac:dyDescent="0.2">
      <c r="B47" s="143">
        <v>443</v>
      </c>
      <c r="C47" s="143" t="s">
        <v>28</v>
      </c>
      <c r="D47" s="143">
        <v>300</v>
      </c>
      <c r="E47" s="143" t="s">
        <v>599</v>
      </c>
      <c r="F47" s="143" t="s">
        <v>256</v>
      </c>
      <c r="G47" s="143"/>
      <c r="H47" s="143"/>
      <c r="I47" s="143"/>
      <c r="J47" s="143" t="s">
        <v>626</v>
      </c>
      <c r="K47" s="143" t="s">
        <v>1224</v>
      </c>
      <c r="L47" s="144"/>
      <c r="M47" s="145"/>
      <c r="N47" s="145"/>
      <c r="O47" s="146"/>
      <c r="P47" s="143"/>
      <c r="Q47" s="147"/>
      <c r="R47" s="144"/>
      <c r="S47" s="143"/>
      <c r="T47" s="143"/>
      <c r="U47" s="143"/>
      <c r="V47" s="143"/>
      <c r="W47" s="24"/>
      <c r="X47" s="144">
        <v>160</v>
      </c>
      <c r="Y47" s="143">
        <v>8.3199999999999995E-4</v>
      </c>
      <c r="Z47" s="143">
        <f t="shared" si="3"/>
        <v>0.13311999999999999</v>
      </c>
      <c r="AA47" s="143">
        <v>0.312</v>
      </c>
      <c r="AB47" s="143">
        <f t="shared" si="4"/>
        <v>49.92</v>
      </c>
      <c r="AC47" s="147">
        <f t="shared" si="5"/>
        <v>880</v>
      </c>
      <c r="AD47" s="144"/>
      <c r="AE47" s="143"/>
      <c r="AF47" s="143"/>
      <c r="AG47" s="143"/>
      <c r="AH47" s="143"/>
      <c r="AI47" s="147"/>
      <c r="AJ47" s="144"/>
      <c r="AK47" s="143"/>
      <c r="AL47" s="143"/>
      <c r="AM47" s="143"/>
      <c r="AN47" s="143"/>
      <c r="AO47" s="147"/>
      <c r="AP47" s="144"/>
      <c r="AQ47" s="143"/>
      <c r="AR47" s="143"/>
      <c r="AS47" s="143"/>
      <c r="AT47" s="143"/>
      <c r="AU47" s="147"/>
      <c r="AV47" s="143">
        <f t="shared" si="0"/>
        <v>160</v>
      </c>
      <c r="AW47" s="143">
        <f t="shared" si="1"/>
        <v>49.92</v>
      </c>
      <c r="AX47" s="24">
        <f t="shared" si="2"/>
        <v>880</v>
      </c>
      <c r="AY47" s="148">
        <v>0.64500000000000002</v>
      </c>
      <c r="AZ47" s="23">
        <f t="shared" si="19"/>
        <v>103.2</v>
      </c>
      <c r="BA47" s="24">
        <f t="shared" si="7"/>
        <v>983.2</v>
      </c>
      <c r="BB47" s="9" t="s">
        <v>1689</v>
      </c>
      <c r="BC47" s="9" t="s">
        <v>1690</v>
      </c>
      <c r="BD47" s="9" t="s">
        <v>1691</v>
      </c>
      <c r="BE47" s="149" t="s">
        <v>1493</v>
      </c>
      <c r="BF47" s="149" t="s">
        <v>1493</v>
      </c>
      <c r="BG47" s="149" t="s">
        <v>1493</v>
      </c>
    </row>
    <row r="48" spans="1:59" x14ac:dyDescent="0.2">
      <c r="A48" s="128" t="str">
        <f>F48&amp;K48</f>
        <v>ISLAYQUECHUA</v>
      </c>
      <c r="B48" s="143">
        <v>443</v>
      </c>
      <c r="C48" s="143" t="s">
        <v>28</v>
      </c>
      <c r="D48" s="143">
        <v>300</v>
      </c>
      <c r="E48" s="143" t="s">
        <v>599</v>
      </c>
      <c r="F48" s="143" t="s">
        <v>256</v>
      </c>
      <c r="G48" s="143"/>
      <c r="H48" s="143"/>
      <c r="I48" s="143"/>
      <c r="J48" s="143" t="s">
        <v>626</v>
      </c>
      <c r="K48" s="143" t="s">
        <v>1390</v>
      </c>
      <c r="L48" s="144">
        <v>180</v>
      </c>
      <c r="M48" s="145">
        <v>6.5799999999999995E-4</v>
      </c>
      <c r="N48" s="145">
        <f t="shared" si="8"/>
        <v>0.11843999999999999</v>
      </c>
      <c r="O48" s="146">
        <v>0.125</v>
      </c>
      <c r="P48" s="143">
        <f t="shared" si="9"/>
        <v>22.5</v>
      </c>
      <c r="Q48" s="147">
        <f>$Q$9*L48</f>
        <v>972.00000000000011</v>
      </c>
      <c r="R48" s="144">
        <v>120</v>
      </c>
      <c r="S48" s="143">
        <f t="shared" si="20"/>
        <v>2.4640000000000006E-2</v>
      </c>
      <c r="T48" s="143">
        <f t="shared" si="21"/>
        <v>2.9568000000000008</v>
      </c>
      <c r="U48" s="143">
        <v>0.45</v>
      </c>
      <c r="V48" s="143">
        <f t="shared" si="22"/>
        <v>54</v>
      </c>
      <c r="W48" s="24">
        <f t="shared" si="23"/>
        <v>4762.8000000000011</v>
      </c>
      <c r="X48" s="144">
        <v>40</v>
      </c>
      <c r="Y48" s="143">
        <v>8.3199999999999995E-4</v>
      </c>
      <c r="Z48" s="143">
        <f t="shared" si="3"/>
        <v>3.3279999999999997E-2</v>
      </c>
      <c r="AA48" s="143">
        <v>0.312</v>
      </c>
      <c r="AB48" s="143">
        <f t="shared" si="4"/>
        <v>12.48</v>
      </c>
      <c r="AC48" s="147">
        <f t="shared" si="5"/>
        <v>220</v>
      </c>
      <c r="AD48" s="144">
        <v>120</v>
      </c>
      <c r="AE48" s="143">
        <f t="shared" si="10"/>
        <v>1.7698500000000002E-2</v>
      </c>
      <c r="AF48" s="143">
        <f t="shared" si="11"/>
        <v>2.1238200000000003</v>
      </c>
      <c r="AG48" s="143">
        <v>0.81</v>
      </c>
      <c r="AH48" s="143">
        <f t="shared" si="12"/>
        <v>97.2</v>
      </c>
      <c r="AI48" s="147">
        <f t="shared" si="13"/>
        <v>983.99999999999989</v>
      </c>
      <c r="AJ48" s="144">
        <v>320</v>
      </c>
      <c r="AK48" s="143">
        <f t="shared" si="14"/>
        <v>1.7192500000000001E-3</v>
      </c>
      <c r="AL48" s="143">
        <f t="shared" si="15"/>
        <v>0.55015999999999998</v>
      </c>
      <c r="AM48" s="143">
        <v>0.69799999999999995</v>
      </c>
      <c r="AN48" s="143">
        <f t="shared" si="16"/>
        <v>223.35999999999999</v>
      </c>
      <c r="AO48" s="147">
        <f t="shared" si="17"/>
        <v>6048</v>
      </c>
      <c r="AP48" s="144">
        <v>40</v>
      </c>
      <c r="AQ48" s="143">
        <f t="shared" si="18"/>
        <v>3.0800000000000007E-3</v>
      </c>
      <c r="AR48" s="143">
        <f>+AP48*AQ48</f>
        <v>0.12320000000000003</v>
      </c>
      <c r="AS48" s="143">
        <v>1.59</v>
      </c>
      <c r="AT48" s="143">
        <f>+AP48*AS48</f>
        <v>63.6</v>
      </c>
      <c r="AU48" s="147">
        <f>$AU$9*AP48</f>
        <v>472</v>
      </c>
      <c r="AV48" s="143">
        <f t="shared" si="0"/>
        <v>820</v>
      </c>
      <c r="AW48" s="143">
        <f t="shared" si="1"/>
        <v>473.14</v>
      </c>
      <c r="AX48" s="24">
        <f t="shared" si="2"/>
        <v>13458.800000000001</v>
      </c>
      <c r="AY48" s="148">
        <v>0.64500000000000002</v>
      </c>
      <c r="AZ48" s="23">
        <f t="shared" si="19"/>
        <v>528.9</v>
      </c>
      <c r="BA48" s="24">
        <f t="shared" si="7"/>
        <v>13987.7</v>
      </c>
      <c r="BB48" s="9" t="s">
        <v>1689</v>
      </c>
      <c r="BC48" s="9" t="s">
        <v>1690</v>
      </c>
      <c r="BD48" s="9" t="s">
        <v>1691</v>
      </c>
      <c r="BE48" s="149" t="s">
        <v>1493</v>
      </c>
      <c r="BF48" s="149" t="s">
        <v>1493</v>
      </c>
      <c r="BG48" s="149" t="s">
        <v>1493</v>
      </c>
    </row>
    <row r="49" spans="1:59" x14ac:dyDescent="0.2">
      <c r="B49" s="143">
        <v>443</v>
      </c>
      <c r="C49" s="143" t="s">
        <v>28</v>
      </c>
      <c r="D49" s="143">
        <v>302</v>
      </c>
      <c r="E49" s="143" t="s">
        <v>434</v>
      </c>
      <c r="F49" s="143" t="s">
        <v>257</v>
      </c>
      <c r="G49" s="143"/>
      <c r="H49" s="143"/>
      <c r="I49" s="143"/>
      <c r="J49" s="143" t="s">
        <v>626</v>
      </c>
      <c r="K49" s="143" t="s">
        <v>1224</v>
      </c>
      <c r="L49" s="144"/>
      <c r="M49" s="145"/>
      <c r="N49" s="145"/>
      <c r="O49" s="146"/>
      <c r="P49" s="143"/>
      <c r="Q49" s="147"/>
      <c r="R49" s="144"/>
      <c r="S49" s="143"/>
      <c r="T49" s="143"/>
      <c r="U49" s="143"/>
      <c r="V49" s="143"/>
      <c r="W49" s="24"/>
      <c r="X49" s="144">
        <v>800</v>
      </c>
      <c r="Y49" s="143">
        <v>8.3199999999999995E-4</v>
      </c>
      <c r="Z49" s="143">
        <f t="shared" si="3"/>
        <v>0.66559999999999997</v>
      </c>
      <c r="AA49" s="143">
        <v>0.312</v>
      </c>
      <c r="AB49" s="143">
        <f t="shared" si="4"/>
        <v>249.6</v>
      </c>
      <c r="AC49" s="147">
        <f t="shared" si="5"/>
        <v>4400</v>
      </c>
      <c r="AD49" s="144"/>
      <c r="AE49" s="143"/>
      <c r="AF49" s="143"/>
      <c r="AG49" s="143"/>
      <c r="AH49" s="143"/>
      <c r="AI49" s="147"/>
      <c r="AJ49" s="144"/>
      <c r="AK49" s="143"/>
      <c r="AL49" s="143"/>
      <c r="AM49" s="143"/>
      <c r="AN49" s="143"/>
      <c r="AO49" s="147"/>
      <c r="AP49" s="144"/>
      <c r="AQ49" s="143"/>
      <c r="AR49" s="143"/>
      <c r="AS49" s="143"/>
      <c r="AT49" s="143"/>
      <c r="AU49" s="147"/>
      <c r="AV49" s="143">
        <f t="shared" si="0"/>
        <v>800</v>
      </c>
      <c r="AW49" s="143">
        <f t="shared" si="1"/>
        <v>249.6</v>
      </c>
      <c r="AX49" s="24">
        <f t="shared" si="2"/>
        <v>4400</v>
      </c>
      <c r="AY49" s="148">
        <v>0.64500000000000002</v>
      </c>
      <c r="AZ49" s="23">
        <f t="shared" si="19"/>
        <v>516</v>
      </c>
      <c r="BA49" s="24">
        <f t="shared" si="7"/>
        <v>4916</v>
      </c>
      <c r="BB49" s="9" t="s">
        <v>1689</v>
      </c>
      <c r="BC49" s="9" t="s">
        <v>1690</v>
      </c>
      <c r="BD49" s="9" t="s">
        <v>1691</v>
      </c>
      <c r="BE49" s="149">
        <v>19</v>
      </c>
      <c r="BF49" s="149">
        <v>154</v>
      </c>
      <c r="BG49" s="149">
        <v>2480</v>
      </c>
    </row>
    <row r="50" spans="1:59" x14ac:dyDescent="0.2">
      <c r="A50" s="128" t="str">
        <f>F50&amp;K50</f>
        <v>LA JOYAQUECHUA</v>
      </c>
      <c r="B50" s="143">
        <v>443</v>
      </c>
      <c r="C50" s="143" t="s">
        <v>28</v>
      </c>
      <c r="D50" s="143">
        <v>302</v>
      </c>
      <c r="E50" s="143" t="s">
        <v>434</v>
      </c>
      <c r="F50" s="143" t="s">
        <v>257</v>
      </c>
      <c r="G50" s="143"/>
      <c r="H50" s="143"/>
      <c r="I50" s="143"/>
      <c r="J50" s="143" t="s">
        <v>626</v>
      </c>
      <c r="K50" s="143" t="s">
        <v>1390</v>
      </c>
      <c r="L50" s="144">
        <v>300</v>
      </c>
      <c r="M50" s="145">
        <v>6.5799999999999995E-4</v>
      </c>
      <c r="N50" s="145">
        <f t="shared" si="8"/>
        <v>0.19739999999999999</v>
      </c>
      <c r="O50" s="146">
        <v>0.125</v>
      </c>
      <c r="P50" s="143">
        <f t="shared" si="9"/>
        <v>37.5</v>
      </c>
      <c r="Q50" s="147">
        <f>$Q$9*L50</f>
        <v>1620</v>
      </c>
      <c r="R50" s="144">
        <v>200</v>
      </c>
      <c r="S50" s="143">
        <f t="shared" si="20"/>
        <v>2.4640000000000006E-2</v>
      </c>
      <c r="T50" s="143">
        <f t="shared" si="21"/>
        <v>4.9280000000000008</v>
      </c>
      <c r="U50" s="143">
        <v>0.45</v>
      </c>
      <c r="V50" s="143">
        <f t="shared" si="22"/>
        <v>90</v>
      </c>
      <c r="W50" s="24">
        <f t="shared" si="23"/>
        <v>7938.0000000000009</v>
      </c>
      <c r="X50" s="144">
        <v>200</v>
      </c>
      <c r="Y50" s="143">
        <v>8.3199999999999995E-4</v>
      </c>
      <c r="Z50" s="143">
        <f t="shared" si="3"/>
        <v>0.16639999999999999</v>
      </c>
      <c r="AA50" s="143">
        <v>0.312</v>
      </c>
      <c r="AB50" s="143">
        <f t="shared" si="4"/>
        <v>62.4</v>
      </c>
      <c r="AC50" s="147">
        <f t="shared" si="5"/>
        <v>1100</v>
      </c>
      <c r="AD50" s="144">
        <v>600</v>
      </c>
      <c r="AE50" s="143">
        <f t="shared" si="10"/>
        <v>1.7698500000000002E-2</v>
      </c>
      <c r="AF50" s="143">
        <f t="shared" si="11"/>
        <v>10.619100000000001</v>
      </c>
      <c r="AG50" s="143">
        <v>0.81</v>
      </c>
      <c r="AH50" s="143">
        <f t="shared" si="12"/>
        <v>486.00000000000006</v>
      </c>
      <c r="AI50" s="147">
        <f t="shared" si="13"/>
        <v>4920</v>
      </c>
      <c r="AJ50" s="144">
        <v>1600</v>
      </c>
      <c r="AK50" s="143">
        <f t="shared" si="14"/>
        <v>1.7192500000000001E-3</v>
      </c>
      <c r="AL50" s="143">
        <f t="shared" si="15"/>
        <v>2.7507999999999999</v>
      </c>
      <c r="AM50" s="143">
        <v>0.69799999999999995</v>
      </c>
      <c r="AN50" s="143">
        <f t="shared" si="16"/>
        <v>1116.8</v>
      </c>
      <c r="AO50" s="147">
        <f t="shared" si="17"/>
        <v>30239.999999999996</v>
      </c>
      <c r="AP50" s="144">
        <v>200</v>
      </c>
      <c r="AQ50" s="143">
        <f t="shared" si="18"/>
        <v>3.0800000000000007E-3</v>
      </c>
      <c r="AR50" s="143">
        <f>+AP50*AQ50</f>
        <v>0.6160000000000001</v>
      </c>
      <c r="AS50" s="143">
        <v>1.59</v>
      </c>
      <c r="AT50" s="143">
        <f>+AP50*AS50</f>
        <v>318</v>
      </c>
      <c r="AU50" s="147">
        <f>$AU$9*AP50</f>
        <v>2360</v>
      </c>
      <c r="AV50" s="143">
        <f t="shared" si="0"/>
        <v>3100</v>
      </c>
      <c r="AW50" s="143">
        <f t="shared" si="1"/>
        <v>2110.6999999999998</v>
      </c>
      <c r="AX50" s="24">
        <f t="shared" si="2"/>
        <v>48178</v>
      </c>
      <c r="AY50" s="148">
        <v>0.64500000000000002</v>
      </c>
      <c r="AZ50" s="23">
        <f t="shared" si="19"/>
        <v>1999.5</v>
      </c>
      <c r="BA50" s="24">
        <f t="shared" si="7"/>
        <v>50177.5</v>
      </c>
      <c r="BB50" s="9" t="s">
        <v>1689</v>
      </c>
      <c r="BC50" s="9" t="s">
        <v>1690</v>
      </c>
      <c r="BD50" s="9" t="s">
        <v>1691</v>
      </c>
      <c r="BE50" s="149" t="s">
        <v>1493</v>
      </c>
      <c r="BF50" s="149" t="s">
        <v>1493</v>
      </c>
      <c r="BG50" s="149" t="s">
        <v>1493</v>
      </c>
    </row>
    <row r="51" spans="1:59" x14ac:dyDescent="0.2">
      <c r="B51" s="143">
        <v>443</v>
      </c>
      <c r="C51" s="143" t="s">
        <v>28</v>
      </c>
      <c r="D51" s="143">
        <v>300</v>
      </c>
      <c r="E51" s="143" t="s">
        <v>599</v>
      </c>
      <c r="F51" s="143" t="s">
        <v>36</v>
      </c>
      <c r="G51" s="143"/>
      <c r="H51" s="143"/>
      <c r="I51" s="143"/>
      <c r="J51" s="143" t="s">
        <v>626</v>
      </c>
      <c r="K51" s="143" t="s">
        <v>1224</v>
      </c>
      <c r="L51" s="144"/>
      <c r="M51" s="145"/>
      <c r="N51" s="145"/>
      <c r="O51" s="146"/>
      <c r="P51" s="143"/>
      <c r="Q51" s="147"/>
      <c r="R51" s="144"/>
      <c r="S51" s="143"/>
      <c r="T51" s="143"/>
      <c r="U51" s="143"/>
      <c r="V51" s="143"/>
      <c r="W51" s="24"/>
      <c r="X51" s="144">
        <v>560</v>
      </c>
      <c r="Y51" s="143">
        <v>8.3199999999999995E-4</v>
      </c>
      <c r="Z51" s="143">
        <f t="shared" si="3"/>
        <v>0.46591999999999995</v>
      </c>
      <c r="AA51" s="143">
        <v>0.312</v>
      </c>
      <c r="AB51" s="143">
        <f t="shared" si="4"/>
        <v>174.72</v>
      </c>
      <c r="AC51" s="147">
        <f t="shared" si="5"/>
        <v>3080</v>
      </c>
      <c r="AD51" s="144"/>
      <c r="AE51" s="143"/>
      <c r="AF51" s="143"/>
      <c r="AG51" s="143"/>
      <c r="AH51" s="143"/>
      <c r="AI51" s="147"/>
      <c r="AJ51" s="144"/>
      <c r="AK51" s="143"/>
      <c r="AL51" s="143"/>
      <c r="AM51" s="143"/>
      <c r="AN51" s="143"/>
      <c r="AO51" s="147"/>
      <c r="AP51" s="144"/>
      <c r="AQ51" s="143"/>
      <c r="AR51" s="143"/>
      <c r="AS51" s="143"/>
      <c r="AT51" s="143"/>
      <c r="AU51" s="147"/>
      <c r="AV51" s="143">
        <f t="shared" si="0"/>
        <v>560</v>
      </c>
      <c r="AW51" s="143">
        <f t="shared" si="1"/>
        <v>174.72</v>
      </c>
      <c r="AX51" s="24">
        <f t="shared" si="2"/>
        <v>3080</v>
      </c>
      <c r="AY51" s="148">
        <v>0.64500000000000002</v>
      </c>
      <c r="AZ51" s="23">
        <f t="shared" si="19"/>
        <v>361.2</v>
      </c>
      <c r="BA51" s="24">
        <f t="shared" si="7"/>
        <v>3441.2</v>
      </c>
      <c r="BB51" s="9" t="s">
        <v>1689</v>
      </c>
      <c r="BC51" s="9" t="s">
        <v>1690</v>
      </c>
      <c r="BD51" s="9" t="s">
        <v>1691</v>
      </c>
      <c r="BE51" s="149" t="s">
        <v>1493</v>
      </c>
      <c r="BF51" s="149" t="s">
        <v>1493</v>
      </c>
      <c r="BG51" s="149" t="s">
        <v>1493</v>
      </c>
    </row>
    <row r="52" spans="1:59" x14ac:dyDescent="0.2">
      <c r="A52" s="128" t="str">
        <f>F52&amp;K52</f>
        <v>LA UNIONQUECHUA</v>
      </c>
      <c r="B52" s="143">
        <v>443</v>
      </c>
      <c r="C52" s="143" t="s">
        <v>28</v>
      </c>
      <c r="D52" s="143">
        <v>300</v>
      </c>
      <c r="E52" s="143" t="s">
        <v>599</v>
      </c>
      <c r="F52" s="143" t="s">
        <v>36</v>
      </c>
      <c r="G52" s="143"/>
      <c r="H52" s="143"/>
      <c r="I52" s="143"/>
      <c r="J52" s="143" t="s">
        <v>626</v>
      </c>
      <c r="K52" s="143" t="s">
        <v>1390</v>
      </c>
      <c r="L52" s="144">
        <v>260</v>
      </c>
      <c r="M52" s="145">
        <v>6.5799999999999995E-4</v>
      </c>
      <c r="N52" s="145">
        <f t="shared" si="8"/>
        <v>0.17107999999999998</v>
      </c>
      <c r="O52" s="146">
        <v>0.125</v>
      </c>
      <c r="P52" s="143">
        <f t="shared" si="9"/>
        <v>32.5</v>
      </c>
      <c r="Q52" s="147">
        <f>$Q$9*L52</f>
        <v>1404</v>
      </c>
      <c r="R52" s="144">
        <v>140</v>
      </c>
      <c r="S52" s="143">
        <f t="shared" si="20"/>
        <v>2.4640000000000006E-2</v>
      </c>
      <c r="T52" s="143">
        <f t="shared" si="21"/>
        <v>3.4496000000000007</v>
      </c>
      <c r="U52" s="143">
        <v>0.45</v>
      </c>
      <c r="V52" s="143">
        <f t="shared" si="22"/>
        <v>63</v>
      </c>
      <c r="W52" s="24">
        <f t="shared" si="23"/>
        <v>6879.6</v>
      </c>
      <c r="X52" s="144">
        <v>140</v>
      </c>
      <c r="Y52" s="143">
        <v>8.3199999999999995E-4</v>
      </c>
      <c r="Z52" s="143">
        <f t="shared" si="3"/>
        <v>0.11647999999999999</v>
      </c>
      <c r="AA52" s="143">
        <v>0.312</v>
      </c>
      <c r="AB52" s="143">
        <f t="shared" si="4"/>
        <v>43.68</v>
      </c>
      <c r="AC52" s="147">
        <f t="shared" si="5"/>
        <v>770</v>
      </c>
      <c r="AD52" s="144">
        <v>420</v>
      </c>
      <c r="AE52" s="143">
        <f t="shared" si="10"/>
        <v>1.7698500000000002E-2</v>
      </c>
      <c r="AF52" s="143">
        <f t="shared" si="11"/>
        <v>7.4333700000000009</v>
      </c>
      <c r="AG52" s="143">
        <v>0.81</v>
      </c>
      <c r="AH52" s="143">
        <f t="shared" si="12"/>
        <v>340.20000000000005</v>
      </c>
      <c r="AI52" s="147">
        <f t="shared" si="13"/>
        <v>3443.9999999999995</v>
      </c>
      <c r="AJ52" s="144">
        <v>1120</v>
      </c>
      <c r="AK52" s="143">
        <f t="shared" si="14"/>
        <v>1.7192500000000001E-3</v>
      </c>
      <c r="AL52" s="143">
        <f t="shared" si="15"/>
        <v>1.9255600000000002</v>
      </c>
      <c r="AM52" s="143">
        <v>0.69799999999999995</v>
      </c>
      <c r="AN52" s="143">
        <f t="shared" si="16"/>
        <v>781.76</v>
      </c>
      <c r="AO52" s="147">
        <f t="shared" si="17"/>
        <v>21168</v>
      </c>
      <c r="AP52" s="144">
        <v>140</v>
      </c>
      <c r="AQ52" s="143">
        <f t="shared" si="18"/>
        <v>3.0800000000000007E-3</v>
      </c>
      <c r="AR52" s="143">
        <f>+AP52*AQ52</f>
        <v>0.43120000000000008</v>
      </c>
      <c r="AS52" s="143">
        <v>1.59</v>
      </c>
      <c r="AT52" s="143">
        <f>+AP52*AS52</f>
        <v>222.60000000000002</v>
      </c>
      <c r="AU52" s="147">
        <f>$AU$9*AP52</f>
        <v>1652</v>
      </c>
      <c r="AV52" s="143">
        <f t="shared" si="0"/>
        <v>2220</v>
      </c>
      <c r="AW52" s="143">
        <f t="shared" si="1"/>
        <v>1483.7400000000002</v>
      </c>
      <c r="AX52" s="24">
        <f t="shared" si="2"/>
        <v>35317.599999999999</v>
      </c>
      <c r="AY52" s="148">
        <v>0.64500000000000002</v>
      </c>
      <c r="AZ52" s="23">
        <f t="shared" si="19"/>
        <v>1431.9</v>
      </c>
      <c r="BA52" s="24">
        <f t="shared" si="7"/>
        <v>36749.5</v>
      </c>
      <c r="BB52" s="9" t="s">
        <v>1689</v>
      </c>
      <c r="BC52" s="9" t="s">
        <v>1690</v>
      </c>
      <c r="BD52" s="9" t="s">
        <v>1691</v>
      </c>
      <c r="BE52" s="149">
        <v>34</v>
      </c>
      <c r="BF52" s="149">
        <v>186</v>
      </c>
      <c r="BG52" s="149">
        <v>1218</v>
      </c>
    </row>
    <row r="53" spans="1:59" x14ac:dyDescent="0.2">
      <c r="B53" s="143">
        <v>444</v>
      </c>
      <c r="C53" s="143" t="s">
        <v>39</v>
      </c>
      <c r="D53" s="143">
        <v>301</v>
      </c>
      <c r="E53" s="143" t="s">
        <v>436</v>
      </c>
      <c r="F53" s="143" t="s">
        <v>40</v>
      </c>
      <c r="G53" s="143"/>
      <c r="H53" s="143"/>
      <c r="I53" s="143"/>
      <c r="J53" s="143" t="s">
        <v>626</v>
      </c>
      <c r="K53" s="143" t="s">
        <v>1224</v>
      </c>
      <c r="L53" s="144"/>
      <c r="M53" s="145"/>
      <c r="N53" s="145"/>
      <c r="O53" s="146"/>
      <c r="P53" s="143"/>
      <c r="Q53" s="147"/>
      <c r="R53" s="144"/>
      <c r="S53" s="143"/>
      <c r="T53" s="143"/>
      <c r="U53" s="143"/>
      <c r="V53" s="143"/>
      <c r="W53" s="24"/>
      <c r="X53" s="144">
        <v>2052</v>
      </c>
      <c r="Y53" s="143">
        <v>8.3199999999999995E-4</v>
      </c>
      <c r="Z53" s="143">
        <f t="shared" si="3"/>
        <v>1.7072639999999999</v>
      </c>
      <c r="AA53" s="143">
        <v>0.312</v>
      </c>
      <c r="AB53" s="143">
        <f t="shared" si="4"/>
        <v>640.22400000000005</v>
      </c>
      <c r="AC53" s="147">
        <f t="shared" si="5"/>
        <v>11286</v>
      </c>
      <c r="AD53" s="144"/>
      <c r="AE53" s="143"/>
      <c r="AF53" s="143"/>
      <c r="AG53" s="143"/>
      <c r="AH53" s="143"/>
      <c r="AI53" s="147"/>
      <c r="AJ53" s="144">
        <v>533</v>
      </c>
      <c r="AK53" s="143">
        <f t="shared" si="14"/>
        <v>1.7192500000000001E-3</v>
      </c>
      <c r="AL53" s="143">
        <f t="shared" si="15"/>
        <v>0.91636024999999999</v>
      </c>
      <c r="AM53" s="143">
        <v>0.69799999999999995</v>
      </c>
      <c r="AN53" s="143">
        <f t="shared" si="16"/>
        <v>372.03399999999999</v>
      </c>
      <c r="AO53" s="147">
        <f t="shared" si="17"/>
        <v>10073.699999999999</v>
      </c>
      <c r="AP53" s="144"/>
      <c r="AQ53" s="143"/>
      <c r="AR53" s="143"/>
      <c r="AS53" s="143"/>
      <c r="AT53" s="143"/>
      <c r="AU53" s="147"/>
      <c r="AV53" s="143">
        <f t="shared" si="0"/>
        <v>2585</v>
      </c>
      <c r="AW53" s="143">
        <f t="shared" si="1"/>
        <v>1012.258</v>
      </c>
      <c r="AX53" s="24">
        <f t="shared" si="2"/>
        <v>21359.699999999997</v>
      </c>
      <c r="AY53" s="148">
        <v>0.64500000000000002</v>
      </c>
      <c r="AZ53" s="23">
        <f t="shared" si="19"/>
        <v>1667.325</v>
      </c>
      <c r="BA53" s="24">
        <f t="shared" si="7"/>
        <v>23027.024999999998</v>
      </c>
      <c r="BB53" s="9" t="s">
        <v>1689</v>
      </c>
      <c r="BC53" s="9" t="s">
        <v>1690</v>
      </c>
      <c r="BD53" s="9" t="s">
        <v>1691</v>
      </c>
      <c r="BE53" s="149">
        <v>2</v>
      </c>
      <c r="BF53" s="149">
        <v>23</v>
      </c>
      <c r="BG53" s="149">
        <v>372</v>
      </c>
    </row>
    <row r="54" spans="1:59" x14ac:dyDescent="0.2">
      <c r="A54" s="128" t="str">
        <f>F54&amp;K54</f>
        <v>CANGALLOQUECHUA</v>
      </c>
      <c r="B54" s="143">
        <v>444</v>
      </c>
      <c r="C54" s="143" t="s">
        <v>39</v>
      </c>
      <c r="D54" s="143">
        <v>301</v>
      </c>
      <c r="E54" s="143" t="s">
        <v>436</v>
      </c>
      <c r="F54" s="143" t="s">
        <v>40</v>
      </c>
      <c r="G54" s="143"/>
      <c r="H54" s="143"/>
      <c r="I54" s="143"/>
      <c r="J54" s="143" t="s">
        <v>626</v>
      </c>
      <c r="K54" s="143" t="s">
        <v>1390</v>
      </c>
      <c r="L54" s="144">
        <v>1689</v>
      </c>
      <c r="M54" s="145">
        <v>6.5799999999999995E-4</v>
      </c>
      <c r="N54" s="145">
        <f t="shared" si="8"/>
        <v>1.111362</v>
      </c>
      <c r="O54" s="146">
        <v>9.6666666666666665E-2</v>
      </c>
      <c r="P54" s="143">
        <f t="shared" si="9"/>
        <v>163.27000000000001</v>
      </c>
      <c r="Q54" s="147">
        <f>$Q$9*L54</f>
        <v>9120.6</v>
      </c>
      <c r="R54" s="144">
        <v>570</v>
      </c>
      <c r="S54" s="143">
        <f t="shared" si="20"/>
        <v>2.4640000000000006E-2</v>
      </c>
      <c r="T54" s="143">
        <f t="shared" si="21"/>
        <v>14.044800000000004</v>
      </c>
      <c r="U54" s="143">
        <v>0.45</v>
      </c>
      <c r="V54" s="143">
        <f t="shared" si="22"/>
        <v>256.5</v>
      </c>
      <c r="W54" s="24">
        <f t="shared" si="23"/>
        <v>44690.94</v>
      </c>
      <c r="X54" s="144">
        <v>1330</v>
      </c>
      <c r="Y54" s="143">
        <v>8.3199999999999995E-4</v>
      </c>
      <c r="Z54" s="143">
        <f t="shared" si="3"/>
        <v>1.10656</v>
      </c>
      <c r="AA54" s="143">
        <v>0.312</v>
      </c>
      <c r="AB54" s="143">
        <f t="shared" si="4"/>
        <v>414.96</v>
      </c>
      <c r="AC54" s="147">
        <f t="shared" si="5"/>
        <v>7315</v>
      </c>
      <c r="AD54" s="144">
        <v>1673</v>
      </c>
      <c r="AE54" s="143">
        <f t="shared" si="10"/>
        <v>1.7698500000000002E-2</v>
      </c>
      <c r="AF54" s="143">
        <f t="shared" si="11"/>
        <v>29.609590500000003</v>
      </c>
      <c r="AG54" s="143">
        <v>0.81</v>
      </c>
      <c r="AH54" s="143">
        <f t="shared" si="12"/>
        <v>1355.13</v>
      </c>
      <c r="AI54" s="147">
        <f t="shared" si="13"/>
        <v>13718.599999999999</v>
      </c>
      <c r="AJ54" s="144">
        <v>2665</v>
      </c>
      <c r="AK54" s="143">
        <f t="shared" si="14"/>
        <v>1.7192500000000001E-3</v>
      </c>
      <c r="AL54" s="143">
        <f t="shared" si="15"/>
        <v>4.5818012499999998</v>
      </c>
      <c r="AM54" s="143">
        <v>0.69799999999999995</v>
      </c>
      <c r="AN54" s="143">
        <f t="shared" si="16"/>
        <v>1860.1699999999998</v>
      </c>
      <c r="AO54" s="147">
        <f t="shared" si="17"/>
        <v>50368.499999999993</v>
      </c>
      <c r="AP54" s="144">
        <v>710</v>
      </c>
      <c r="AQ54" s="143">
        <f t="shared" si="18"/>
        <v>3.0800000000000007E-3</v>
      </c>
      <c r="AR54" s="143">
        <f>+AP54*AQ54</f>
        <v>2.1868000000000003</v>
      </c>
      <c r="AS54" s="143">
        <v>1.59</v>
      </c>
      <c r="AT54" s="143">
        <f>+AP54*AS54</f>
        <v>1128.9000000000001</v>
      </c>
      <c r="AU54" s="147">
        <f>$AU$9*AP54</f>
        <v>8378</v>
      </c>
      <c r="AV54" s="143">
        <f t="shared" si="0"/>
        <v>8637</v>
      </c>
      <c r="AW54" s="143">
        <f t="shared" si="1"/>
        <v>5178.93</v>
      </c>
      <c r="AX54" s="24">
        <f t="shared" si="2"/>
        <v>133591.63999999998</v>
      </c>
      <c r="AY54" s="148">
        <v>0.64500000000000002</v>
      </c>
      <c r="AZ54" s="23">
        <f t="shared" si="19"/>
        <v>5570.8649999999998</v>
      </c>
      <c r="BA54" s="24">
        <f t="shared" si="7"/>
        <v>139162.50499999998</v>
      </c>
      <c r="BB54" s="9" t="s">
        <v>1689</v>
      </c>
      <c r="BC54" s="9" t="s">
        <v>1690</v>
      </c>
      <c r="BD54" s="9" t="s">
        <v>1691</v>
      </c>
      <c r="BE54" s="149">
        <v>60</v>
      </c>
      <c r="BF54" s="149">
        <v>370</v>
      </c>
      <c r="BG54" s="149">
        <v>3144</v>
      </c>
    </row>
    <row r="55" spans="1:59" x14ac:dyDescent="0.2">
      <c r="B55" s="143">
        <v>444</v>
      </c>
      <c r="C55" s="143" t="s">
        <v>39</v>
      </c>
      <c r="D55" s="143">
        <v>308</v>
      </c>
      <c r="E55" s="143" t="s">
        <v>437</v>
      </c>
      <c r="F55" s="143" t="s">
        <v>42</v>
      </c>
      <c r="G55" s="143"/>
      <c r="H55" s="143"/>
      <c r="I55" s="143"/>
      <c r="J55" s="143" t="s">
        <v>626</v>
      </c>
      <c r="K55" s="143" t="s">
        <v>1224</v>
      </c>
      <c r="L55" s="144"/>
      <c r="M55" s="145"/>
      <c r="N55" s="145"/>
      <c r="O55" s="146"/>
      <c r="P55" s="143"/>
      <c r="Q55" s="147"/>
      <c r="R55" s="144"/>
      <c r="S55" s="143"/>
      <c r="T55" s="143"/>
      <c r="U55" s="143"/>
      <c r="V55" s="143"/>
      <c r="W55" s="24"/>
      <c r="X55" s="144">
        <v>9360</v>
      </c>
      <c r="Y55" s="143">
        <v>8.3199999999999995E-4</v>
      </c>
      <c r="Z55" s="143">
        <f t="shared" si="3"/>
        <v>7.7875199999999998</v>
      </c>
      <c r="AA55" s="143">
        <v>0.312</v>
      </c>
      <c r="AB55" s="143">
        <f t="shared" si="4"/>
        <v>2920.32</v>
      </c>
      <c r="AC55" s="147">
        <f t="shared" si="5"/>
        <v>51480</v>
      </c>
      <c r="AD55" s="144"/>
      <c r="AE55" s="143"/>
      <c r="AF55" s="143"/>
      <c r="AG55" s="143"/>
      <c r="AH55" s="143"/>
      <c r="AI55" s="147"/>
      <c r="AJ55" s="144">
        <v>2280</v>
      </c>
      <c r="AK55" s="143">
        <f t="shared" si="14"/>
        <v>1.7192500000000001E-3</v>
      </c>
      <c r="AL55" s="143">
        <f t="shared" si="15"/>
        <v>3.9198900000000001</v>
      </c>
      <c r="AM55" s="143">
        <v>0.69799999999999995</v>
      </c>
      <c r="AN55" s="143">
        <f t="shared" si="16"/>
        <v>1591.4399999999998</v>
      </c>
      <c r="AO55" s="147">
        <f t="shared" si="17"/>
        <v>43092</v>
      </c>
      <c r="AP55" s="144"/>
      <c r="AQ55" s="143"/>
      <c r="AR55" s="143"/>
      <c r="AS55" s="143"/>
      <c r="AT55" s="143"/>
      <c r="AU55" s="147"/>
      <c r="AV55" s="143">
        <f t="shared" si="0"/>
        <v>11640</v>
      </c>
      <c r="AW55" s="143">
        <f t="shared" si="1"/>
        <v>4511.76</v>
      </c>
      <c r="AX55" s="24">
        <f t="shared" si="2"/>
        <v>94572</v>
      </c>
      <c r="AY55" s="148">
        <v>0.64500000000000002</v>
      </c>
      <c r="AZ55" s="23">
        <f t="shared" si="19"/>
        <v>7507.8</v>
      </c>
      <c r="BA55" s="24">
        <f t="shared" si="7"/>
        <v>102079.8</v>
      </c>
      <c r="BB55" s="9" t="s">
        <v>1689</v>
      </c>
      <c r="BC55" s="9" t="s">
        <v>1690</v>
      </c>
      <c r="BD55" s="9" t="s">
        <v>1691</v>
      </c>
      <c r="BE55" s="149">
        <v>39</v>
      </c>
      <c r="BF55" s="149">
        <v>636</v>
      </c>
      <c r="BG55" s="149">
        <v>16472</v>
      </c>
    </row>
    <row r="56" spans="1:59" x14ac:dyDescent="0.2">
      <c r="A56" s="128" t="str">
        <f>F56&amp;K56</f>
        <v>HUAMANGAQUECHUA</v>
      </c>
      <c r="B56" s="143">
        <v>444</v>
      </c>
      <c r="C56" s="143" t="s">
        <v>39</v>
      </c>
      <c r="D56" s="143">
        <v>308</v>
      </c>
      <c r="E56" s="143" t="s">
        <v>437</v>
      </c>
      <c r="F56" s="143" t="s">
        <v>42</v>
      </c>
      <c r="G56" s="143"/>
      <c r="H56" s="143"/>
      <c r="I56" s="143"/>
      <c r="J56" s="143" t="s">
        <v>626</v>
      </c>
      <c r="K56" s="143" t="s">
        <v>1390</v>
      </c>
      <c r="L56" s="144">
        <v>8727</v>
      </c>
      <c r="M56" s="145">
        <v>6.5799999999999995E-4</v>
      </c>
      <c r="N56" s="145">
        <f t="shared" si="8"/>
        <v>5.7423659999999996</v>
      </c>
      <c r="O56" s="146">
        <v>9.6666666666666665E-2</v>
      </c>
      <c r="P56" s="143">
        <f t="shared" si="9"/>
        <v>843.61</v>
      </c>
      <c r="Q56" s="147">
        <f>$Q$9*L56</f>
        <v>47125.8</v>
      </c>
      <c r="R56" s="144">
        <v>3070</v>
      </c>
      <c r="S56" s="143">
        <f t="shared" si="20"/>
        <v>2.4640000000000006E-2</v>
      </c>
      <c r="T56" s="143">
        <f t="shared" si="21"/>
        <v>75.644800000000018</v>
      </c>
      <c r="U56" s="143">
        <v>0.45</v>
      </c>
      <c r="V56" s="143">
        <f t="shared" si="22"/>
        <v>1381.5</v>
      </c>
      <c r="W56" s="24">
        <f t="shared" si="23"/>
        <v>230916.42000000004</v>
      </c>
      <c r="X56" s="144">
        <v>7520</v>
      </c>
      <c r="Y56" s="143">
        <v>8.3199999999999995E-4</v>
      </c>
      <c r="Z56" s="143">
        <f t="shared" si="3"/>
        <v>6.25664</v>
      </c>
      <c r="AA56" s="143">
        <v>0.312</v>
      </c>
      <c r="AB56" s="143">
        <f t="shared" si="4"/>
        <v>2346.2399999999998</v>
      </c>
      <c r="AC56" s="147">
        <f t="shared" si="5"/>
        <v>41360</v>
      </c>
      <c r="AD56" s="144">
        <v>7898</v>
      </c>
      <c r="AE56" s="143">
        <f t="shared" si="10"/>
        <v>1.7698500000000002E-2</v>
      </c>
      <c r="AF56" s="143">
        <f t="shared" si="11"/>
        <v>139.78275300000001</v>
      </c>
      <c r="AG56" s="143">
        <v>0.81</v>
      </c>
      <c r="AH56" s="143">
        <f t="shared" si="12"/>
        <v>6397.38</v>
      </c>
      <c r="AI56" s="147">
        <f t="shared" si="13"/>
        <v>64763.599999999991</v>
      </c>
      <c r="AJ56" s="144">
        <v>11400</v>
      </c>
      <c r="AK56" s="143">
        <f t="shared" si="14"/>
        <v>1.7192500000000001E-3</v>
      </c>
      <c r="AL56" s="143">
        <f t="shared" si="15"/>
        <v>19.599450000000001</v>
      </c>
      <c r="AM56" s="143">
        <v>0.69799999999999995</v>
      </c>
      <c r="AN56" s="143">
        <f t="shared" si="16"/>
        <v>7957.2</v>
      </c>
      <c r="AO56" s="147">
        <f t="shared" si="17"/>
        <v>215459.99999999997</v>
      </c>
      <c r="AP56" s="144">
        <v>2310</v>
      </c>
      <c r="AQ56" s="143">
        <f t="shared" si="18"/>
        <v>3.0800000000000007E-3</v>
      </c>
      <c r="AR56" s="143">
        <f>+AP56*AQ56</f>
        <v>7.1148000000000016</v>
      </c>
      <c r="AS56" s="143">
        <v>1.59</v>
      </c>
      <c r="AT56" s="143">
        <f>+AP56*AS56</f>
        <v>3672.9</v>
      </c>
      <c r="AU56" s="147">
        <f>$AU$9*AP56</f>
        <v>27258</v>
      </c>
      <c r="AV56" s="143">
        <f t="shared" si="0"/>
        <v>40925</v>
      </c>
      <c r="AW56" s="143">
        <f t="shared" si="1"/>
        <v>22598.83</v>
      </c>
      <c r="AX56" s="24">
        <f t="shared" si="2"/>
        <v>626883.81999999995</v>
      </c>
      <c r="AY56" s="148">
        <v>0.64500000000000002</v>
      </c>
      <c r="AZ56" s="23">
        <f t="shared" si="19"/>
        <v>26396.625</v>
      </c>
      <c r="BA56" s="24">
        <f t="shared" si="7"/>
        <v>653280.44499999995</v>
      </c>
      <c r="BB56" s="9" t="s">
        <v>1689</v>
      </c>
      <c r="BC56" s="9" t="s">
        <v>1690</v>
      </c>
      <c r="BD56" s="9" t="s">
        <v>1691</v>
      </c>
      <c r="BE56" s="149">
        <v>236</v>
      </c>
      <c r="BF56" s="149">
        <v>1297</v>
      </c>
      <c r="BG56" s="149">
        <v>13173</v>
      </c>
    </row>
    <row r="57" spans="1:59" x14ac:dyDescent="0.2">
      <c r="B57" s="143">
        <v>444</v>
      </c>
      <c r="C57" s="143" t="s">
        <v>39</v>
      </c>
      <c r="D57" s="143">
        <v>312</v>
      </c>
      <c r="E57" s="143" t="s">
        <v>600</v>
      </c>
      <c r="F57" s="143" t="s">
        <v>44</v>
      </c>
      <c r="G57" s="143"/>
      <c r="H57" s="143"/>
      <c r="I57" s="143"/>
      <c r="J57" s="143" t="s">
        <v>626</v>
      </c>
      <c r="K57" s="143" t="s">
        <v>1224</v>
      </c>
      <c r="L57" s="144"/>
      <c r="M57" s="145"/>
      <c r="N57" s="145"/>
      <c r="O57" s="146"/>
      <c r="P57" s="143"/>
      <c r="Q57" s="147"/>
      <c r="R57" s="144"/>
      <c r="S57" s="143"/>
      <c r="T57" s="143"/>
      <c r="U57" s="143"/>
      <c r="V57" s="143"/>
      <c r="W57" s="24"/>
      <c r="X57" s="144">
        <v>664</v>
      </c>
      <c r="Y57" s="143">
        <v>8.3199999999999995E-4</v>
      </c>
      <c r="Z57" s="143">
        <f t="shared" si="3"/>
        <v>0.55244799999999994</v>
      </c>
      <c r="AA57" s="143">
        <v>0.312</v>
      </c>
      <c r="AB57" s="143">
        <f t="shared" si="4"/>
        <v>207.16800000000001</v>
      </c>
      <c r="AC57" s="147">
        <f t="shared" si="5"/>
        <v>3652</v>
      </c>
      <c r="AD57" s="144"/>
      <c r="AE57" s="143"/>
      <c r="AF57" s="143"/>
      <c r="AG57" s="143"/>
      <c r="AH57" s="143"/>
      <c r="AI57" s="147"/>
      <c r="AJ57" s="144">
        <v>223</v>
      </c>
      <c r="AK57" s="143">
        <f t="shared" si="14"/>
        <v>1.7192500000000001E-3</v>
      </c>
      <c r="AL57" s="143">
        <f t="shared" si="15"/>
        <v>0.38339275</v>
      </c>
      <c r="AM57" s="143">
        <v>0.69799999999999995</v>
      </c>
      <c r="AN57" s="143">
        <f t="shared" si="16"/>
        <v>155.654</v>
      </c>
      <c r="AO57" s="147">
        <f t="shared" si="17"/>
        <v>4214.7</v>
      </c>
      <c r="AP57" s="144"/>
      <c r="AQ57" s="143"/>
      <c r="AR57" s="143"/>
      <c r="AS57" s="143"/>
      <c r="AT57" s="143"/>
      <c r="AU57" s="147"/>
      <c r="AV57" s="143">
        <f t="shared" si="0"/>
        <v>887</v>
      </c>
      <c r="AW57" s="143">
        <f t="shared" si="1"/>
        <v>362.822</v>
      </c>
      <c r="AX57" s="24">
        <f t="shared" si="2"/>
        <v>7866.7</v>
      </c>
      <c r="AY57" s="148">
        <v>0.64500000000000002</v>
      </c>
      <c r="AZ57" s="23">
        <f t="shared" si="19"/>
        <v>572.11500000000001</v>
      </c>
      <c r="BA57" s="24">
        <f t="shared" si="7"/>
        <v>8438.8150000000005</v>
      </c>
      <c r="BB57" s="9" t="s">
        <v>1689</v>
      </c>
      <c r="BC57" s="9" t="s">
        <v>1690</v>
      </c>
      <c r="BD57" s="9" t="s">
        <v>1691</v>
      </c>
      <c r="BE57" s="149" t="s">
        <v>1493</v>
      </c>
      <c r="BF57" s="149" t="s">
        <v>1493</v>
      </c>
      <c r="BG57" s="149" t="s">
        <v>1493</v>
      </c>
    </row>
    <row r="58" spans="1:59" x14ac:dyDescent="0.2">
      <c r="A58" s="128" t="str">
        <f>F58&amp;K58</f>
        <v>HUANCA SANCOSQUECHUA</v>
      </c>
      <c r="B58" s="143">
        <v>444</v>
      </c>
      <c r="C58" s="143" t="s">
        <v>39</v>
      </c>
      <c r="D58" s="143">
        <v>312</v>
      </c>
      <c r="E58" s="143" t="s">
        <v>600</v>
      </c>
      <c r="F58" s="143" t="s">
        <v>44</v>
      </c>
      <c r="G58" s="143"/>
      <c r="H58" s="143"/>
      <c r="I58" s="143"/>
      <c r="J58" s="143" t="s">
        <v>626</v>
      </c>
      <c r="K58" s="143" t="s">
        <v>1390</v>
      </c>
      <c r="L58" s="144">
        <v>711</v>
      </c>
      <c r="M58" s="145">
        <v>6.5799999999999995E-4</v>
      </c>
      <c r="N58" s="145">
        <f t="shared" si="8"/>
        <v>0.46783799999999998</v>
      </c>
      <c r="O58" s="146">
        <v>9.6666666666666679E-2</v>
      </c>
      <c r="P58" s="143">
        <f t="shared" si="9"/>
        <v>68.73</v>
      </c>
      <c r="Q58" s="147">
        <f>$Q$9*L58</f>
        <v>3839.4</v>
      </c>
      <c r="R58" s="144">
        <v>280</v>
      </c>
      <c r="S58" s="143">
        <f t="shared" si="20"/>
        <v>2.4640000000000006E-2</v>
      </c>
      <c r="T58" s="143">
        <f t="shared" si="21"/>
        <v>6.8992000000000013</v>
      </c>
      <c r="U58" s="143">
        <v>0.45</v>
      </c>
      <c r="V58" s="143">
        <f t="shared" si="22"/>
        <v>126</v>
      </c>
      <c r="W58" s="24">
        <f t="shared" si="23"/>
        <v>18813.060000000001</v>
      </c>
      <c r="X58" s="144">
        <v>550</v>
      </c>
      <c r="Y58" s="143">
        <v>8.3199999999999995E-4</v>
      </c>
      <c r="Z58" s="143">
        <f t="shared" si="3"/>
        <v>0.45759999999999995</v>
      </c>
      <c r="AA58" s="143">
        <v>0.312</v>
      </c>
      <c r="AB58" s="143">
        <f t="shared" si="4"/>
        <v>171.6</v>
      </c>
      <c r="AC58" s="147">
        <f t="shared" si="5"/>
        <v>3025</v>
      </c>
      <c r="AD58" s="144">
        <v>691</v>
      </c>
      <c r="AE58" s="143">
        <f t="shared" si="10"/>
        <v>1.7698500000000002E-2</v>
      </c>
      <c r="AF58" s="143">
        <f t="shared" si="11"/>
        <v>12.229663500000001</v>
      </c>
      <c r="AG58" s="143">
        <v>0.81</v>
      </c>
      <c r="AH58" s="143">
        <f t="shared" si="12"/>
        <v>559.71</v>
      </c>
      <c r="AI58" s="147">
        <f t="shared" si="13"/>
        <v>5666.2</v>
      </c>
      <c r="AJ58" s="144">
        <v>1115</v>
      </c>
      <c r="AK58" s="143">
        <f t="shared" si="14"/>
        <v>1.7192500000000001E-3</v>
      </c>
      <c r="AL58" s="143">
        <f t="shared" si="15"/>
        <v>1.9169637500000001</v>
      </c>
      <c r="AM58" s="143">
        <v>0.69799999999999995</v>
      </c>
      <c r="AN58" s="143">
        <f t="shared" si="16"/>
        <v>778.27</v>
      </c>
      <c r="AO58" s="147">
        <f t="shared" si="17"/>
        <v>21073.5</v>
      </c>
      <c r="AP58" s="144">
        <v>310</v>
      </c>
      <c r="AQ58" s="143">
        <f t="shared" si="18"/>
        <v>3.0800000000000007E-3</v>
      </c>
      <c r="AR58" s="143">
        <f>+AP58*AQ58</f>
        <v>0.9548000000000002</v>
      </c>
      <c r="AS58" s="143">
        <v>1.59</v>
      </c>
      <c r="AT58" s="143">
        <f>+AP58*AS58</f>
        <v>492.90000000000003</v>
      </c>
      <c r="AU58" s="147">
        <f>$AU$9*AP58</f>
        <v>3658</v>
      </c>
      <c r="AV58" s="143">
        <f t="shared" si="0"/>
        <v>3657</v>
      </c>
      <c r="AW58" s="143">
        <f t="shared" si="1"/>
        <v>2197.21</v>
      </c>
      <c r="AX58" s="24">
        <f t="shared" si="2"/>
        <v>56075.16</v>
      </c>
      <c r="AY58" s="148">
        <v>0.64500000000000002</v>
      </c>
      <c r="AZ58" s="23">
        <f t="shared" si="19"/>
        <v>2358.7649999999999</v>
      </c>
      <c r="BA58" s="24">
        <f t="shared" si="7"/>
        <v>58433.925000000003</v>
      </c>
      <c r="BB58" s="9" t="s">
        <v>1689</v>
      </c>
      <c r="BC58" s="9" t="s">
        <v>1690</v>
      </c>
      <c r="BD58" s="9" t="s">
        <v>1691</v>
      </c>
      <c r="BE58" s="149">
        <v>23</v>
      </c>
      <c r="BF58" s="149">
        <v>139</v>
      </c>
      <c r="BG58" s="149">
        <v>1347</v>
      </c>
    </row>
    <row r="59" spans="1:59" x14ac:dyDescent="0.2">
      <c r="B59" s="143">
        <v>444</v>
      </c>
      <c r="C59" s="143" t="s">
        <v>39</v>
      </c>
      <c r="D59" s="143">
        <v>305</v>
      </c>
      <c r="E59" s="143" t="s">
        <v>439</v>
      </c>
      <c r="F59" s="143" t="s">
        <v>47</v>
      </c>
      <c r="G59" s="143"/>
      <c r="H59" s="143"/>
      <c r="I59" s="143"/>
      <c r="J59" s="143" t="s">
        <v>626</v>
      </c>
      <c r="K59" s="143" t="s">
        <v>741</v>
      </c>
      <c r="L59" s="144"/>
      <c r="M59" s="145"/>
      <c r="N59" s="145"/>
      <c r="O59" s="146"/>
      <c r="P59" s="143"/>
      <c r="Q59" s="147"/>
      <c r="R59" s="144"/>
      <c r="S59" s="143"/>
      <c r="T59" s="143"/>
      <c r="U59" s="143"/>
      <c r="V59" s="143"/>
      <c r="W59" s="24"/>
      <c r="X59" s="144">
        <v>60</v>
      </c>
      <c r="Y59" s="143">
        <v>8.3199999999999995E-4</v>
      </c>
      <c r="Z59" s="143">
        <f t="shared" si="3"/>
        <v>4.9919999999999999E-2</v>
      </c>
      <c r="AA59" s="143">
        <v>0.312</v>
      </c>
      <c r="AB59" s="143">
        <f t="shared" si="4"/>
        <v>18.72</v>
      </c>
      <c r="AC59" s="147">
        <f t="shared" si="5"/>
        <v>330</v>
      </c>
      <c r="AD59" s="144">
        <v>60</v>
      </c>
      <c r="AE59" s="143">
        <f t="shared" si="10"/>
        <v>1.7698500000000002E-2</v>
      </c>
      <c r="AF59" s="143">
        <f t="shared" si="11"/>
        <v>1.0619100000000001</v>
      </c>
      <c r="AG59" s="143">
        <v>0.81</v>
      </c>
      <c r="AH59" s="143">
        <f t="shared" si="12"/>
        <v>48.6</v>
      </c>
      <c r="AI59" s="147">
        <f t="shared" si="13"/>
        <v>491.99999999999994</v>
      </c>
      <c r="AJ59" s="144">
        <v>90</v>
      </c>
      <c r="AK59" s="143">
        <f t="shared" si="14"/>
        <v>1.7192500000000001E-3</v>
      </c>
      <c r="AL59" s="143">
        <f t="shared" si="15"/>
        <v>0.1547325</v>
      </c>
      <c r="AM59" s="143">
        <v>0.69799999999999995</v>
      </c>
      <c r="AN59" s="143">
        <f t="shared" si="16"/>
        <v>62.819999999999993</v>
      </c>
      <c r="AO59" s="147">
        <f t="shared" si="17"/>
        <v>1700.9999999999998</v>
      </c>
      <c r="AP59" s="144">
        <v>20</v>
      </c>
      <c r="AQ59" s="143">
        <f t="shared" si="18"/>
        <v>3.0800000000000007E-3</v>
      </c>
      <c r="AR59" s="143">
        <f>+AP59*AQ59</f>
        <v>6.1600000000000016E-2</v>
      </c>
      <c r="AS59" s="143">
        <v>1.59</v>
      </c>
      <c r="AT59" s="143">
        <f>+AP59*AS59</f>
        <v>31.8</v>
      </c>
      <c r="AU59" s="147">
        <f>$AU$9*AP59</f>
        <v>236</v>
      </c>
      <c r="AV59" s="143">
        <f t="shared" si="0"/>
        <v>230</v>
      </c>
      <c r="AW59" s="143">
        <f t="shared" si="1"/>
        <v>161.94</v>
      </c>
      <c r="AX59" s="24">
        <f t="shared" si="2"/>
        <v>2759</v>
      </c>
      <c r="AY59" s="148">
        <v>0.64500000000000002</v>
      </c>
      <c r="AZ59" s="23">
        <f t="shared" si="19"/>
        <v>148.35</v>
      </c>
      <c r="BA59" s="24">
        <f t="shared" si="7"/>
        <v>2907.35</v>
      </c>
      <c r="BB59" s="9" t="s">
        <v>1689</v>
      </c>
      <c r="BC59" s="9" t="s">
        <v>1690</v>
      </c>
      <c r="BD59" s="9" t="s">
        <v>1691</v>
      </c>
      <c r="BE59" s="149" t="s">
        <v>1493</v>
      </c>
      <c r="BF59" s="149" t="s">
        <v>1493</v>
      </c>
      <c r="BG59" s="149" t="s">
        <v>1493</v>
      </c>
    </row>
    <row r="60" spans="1:59" x14ac:dyDescent="0.2">
      <c r="B60" s="143">
        <v>444</v>
      </c>
      <c r="C60" s="143" t="s">
        <v>39</v>
      </c>
      <c r="D60" s="143">
        <v>305</v>
      </c>
      <c r="E60" s="143" t="s">
        <v>439</v>
      </c>
      <c r="F60" s="143" t="s">
        <v>47</v>
      </c>
      <c r="G60" s="143"/>
      <c r="H60" s="143"/>
      <c r="I60" s="143"/>
      <c r="J60" s="143" t="s">
        <v>626</v>
      </c>
      <c r="K60" s="143" t="s">
        <v>1224</v>
      </c>
      <c r="L60" s="144"/>
      <c r="M60" s="145"/>
      <c r="N60" s="145"/>
      <c r="O60" s="146"/>
      <c r="P60" s="143"/>
      <c r="Q60" s="147"/>
      <c r="R60" s="144"/>
      <c r="S60" s="143"/>
      <c r="T60" s="143"/>
      <c r="U60" s="143"/>
      <c r="V60" s="143"/>
      <c r="W60" s="24"/>
      <c r="X60" s="144">
        <v>5600</v>
      </c>
      <c r="Y60" s="143">
        <v>8.3199999999999995E-4</v>
      </c>
      <c r="Z60" s="143">
        <f t="shared" si="3"/>
        <v>4.6591999999999993</v>
      </c>
      <c r="AA60" s="143">
        <v>0.312</v>
      </c>
      <c r="AB60" s="143">
        <f t="shared" si="4"/>
        <v>1747.2</v>
      </c>
      <c r="AC60" s="147">
        <f t="shared" si="5"/>
        <v>30800</v>
      </c>
      <c r="AD60" s="144"/>
      <c r="AE60" s="143"/>
      <c r="AF60" s="143"/>
      <c r="AG60" s="143"/>
      <c r="AH60" s="143"/>
      <c r="AI60" s="147"/>
      <c r="AJ60" s="144">
        <v>1503</v>
      </c>
      <c r="AK60" s="143">
        <f t="shared" si="14"/>
        <v>1.7192500000000001E-3</v>
      </c>
      <c r="AL60" s="143">
        <f t="shared" si="15"/>
        <v>2.58403275</v>
      </c>
      <c r="AM60" s="143">
        <v>0.69799999999999995</v>
      </c>
      <c r="AN60" s="143">
        <f t="shared" si="16"/>
        <v>1049.0939999999998</v>
      </c>
      <c r="AO60" s="147">
        <f t="shared" si="17"/>
        <v>28406.699999999997</v>
      </c>
      <c r="AP60" s="144"/>
      <c r="AQ60" s="143"/>
      <c r="AR60" s="143"/>
      <c r="AS60" s="143"/>
      <c r="AT60" s="143"/>
      <c r="AU60" s="147"/>
      <c r="AV60" s="143">
        <f t="shared" si="0"/>
        <v>7103</v>
      </c>
      <c r="AW60" s="143">
        <f t="shared" si="1"/>
        <v>2796.2939999999999</v>
      </c>
      <c r="AX60" s="24">
        <f t="shared" si="2"/>
        <v>59206.7</v>
      </c>
      <c r="AY60" s="148">
        <v>0.64500000000000002</v>
      </c>
      <c r="AZ60" s="23">
        <f t="shared" si="19"/>
        <v>4581.4350000000004</v>
      </c>
      <c r="BA60" s="24">
        <f t="shared" si="7"/>
        <v>63788.134999999995</v>
      </c>
      <c r="BB60" s="9" t="s">
        <v>1689</v>
      </c>
      <c r="BC60" s="9" t="s">
        <v>1690</v>
      </c>
      <c r="BD60" s="9" t="s">
        <v>1691</v>
      </c>
      <c r="BE60" s="149">
        <v>9</v>
      </c>
      <c r="BF60" s="149">
        <v>173</v>
      </c>
      <c r="BG60" s="149">
        <v>4905</v>
      </c>
    </row>
    <row r="61" spans="1:59" x14ac:dyDescent="0.2">
      <c r="A61" s="128" t="str">
        <f>F61&amp;K61</f>
        <v>HUANTAQUECHUA</v>
      </c>
      <c r="B61" s="143">
        <v>444</v>
      </c>
      <c r="C61" s="143" t="s">
        <v>39</v>
      </c>
      <c r="D61" s="143">
        <v>305</v>
      </c>
      <c r="E61" s="143" t="s">
        <v>439</v>
      </c>
      <c r="F61" s="143" t="s">
        <v>47</v>
      </c>
      <c r="G61" s="143"/>
      <c r="H61" s="143"/>
      <c r="I61" s="143"/>
      <c r="J61" s="143" t="s">
        <v>626</v>
      </c>
      <c r="K61" s="143" t="s">
        <v>1390</v>
      </c>
      <c r="L61" s="144">
        <v>4953</v>
      </c>
      <c r="M61" s="145">
        <v>6.5799999999999995E-4</v>
      </c>
      <c r="N61" s="145">
        <f t="shared" si="8"/>
        <v>3.2590739999999996</v>
      </c>
      <c r="O61" s="146">
        <v>9.6666666666666665E-2</v>
      </c>
      <c r="P61" s="143">
        <f t="shared" si="9"/>
        <v>478.78999999999996</v>
      </c>
      <c r="Q61" s="147">
        <f>$Q$9*L61</f>
        <v>26746.2</v>
      </c>
      <c r="R61" s="144">
        <v>1650</v>
      </c>
      <c r="S61" s="143">
        <f t="shared" si="20"/>
        <v>2.4640000000000006E-2</v>
      </c>
      <c r="T61" s="143">
        <f t="shared" si="21"/>
        <v>40.656000000000006</v>
      </c>
      <c r="U61" s="143">
        <v>0.45</v>
      </c>
      <c r="V61" s="143">
        <f t="shared" si="22"/>
        <v>742.5</v>
      </c>
      <c r="W61" s="24">
        <f t="shared" si="23"/>
        <v>131056.38000000002</v>
      </c>
      <c r="X61" s="144">
        <v>3800</v>
      </c>
      <c r="Y61" s="143">
        <v>8.3199999999999995E-4</v>
      </c>
      <c r="Z61" s="143">
        <f t="shared" si="3"/>
        <v>3.1616</v>
      </c>
      <c r="AA61" s="143">
        <v>0.312</v>
      </c>
      <c r="AB61" s="143">
        <f t="shared" si="4"/>
        <v>1185.5999999999999</v>
      </c>
      <c r="AC61" s="147">
        <f t="shared" si="5"/>
        <v>20900</v>
      </c>
      <c r="AD61" s="144">
        <v>4679</v>
      </c>
      <c r="AE61" s="143">
        <f t="shared" si="10"/>
        <v>1.7698500000000002E-2</v>
      </c>
      <c r="AF61" s="143">
        <f t="shared" si="11"/>
        <v>82.811281500000007</v>
      </c>
      <c r="AG61" s="143">
        <v>0.81</v>
      </c>
      <c r="AH61" s="143">
        <f t="shared" si="12"/>
        <v>3789.9900000000002</v>
      </c>
      <c r="AI61" s="147">
        <f t="shared" si="13"/>
        <v>38367.799999999996</v>
      </c>
      <c r="AJ61" s="144">
        <v>7515</v>
      </c>
      <c r="AK61" s="143">
        <f t="shared" si="14"/>
        <v>1.7192500000000001E-3</v>
      </c>
      <c r="AL61" s="143">
        <f t="shared" si="15"/>
        <v>12.92016375</v>
      </c>
      <c r="AM61" s="143">
        <v>0.69799999999999995</v>
      </c>
      <c r="AN61" s="143">
        <f t="shared" si="16"/>
        <v>5245.4699999999993</v>
      </c>
      <c r="AO61" s="147">
        <f t="shared" si="17"/>
        <v>142033.5</v>
      </c>
      <c r="AP61" s="144">
        <v>1810</v>
      </c>
      <c r="AQ61" s="143">
        <f t="shared" si="18"/>
        <v>3.0800000000000007E-3</v>
      </c>
      <c r="AR61" s="143">
        <f>+AP61*AQ61</f>
        <v>5.5748000000000015</v>
      </c>
      <c r="AS61" s="143">
        <v>1.59</v>
      </c>
      <c r="AT61" s="143">
        <f>+AP61*AS61</f>
        <v>2877.9</v>
      </c>
      <c r="AU61" s="147">
        <f>$AU$9*AP61</f>
        <v>21358</v>
      </c>
      <c r="AV61" s="143">
        <f t="shared" si="0"/>
        <v>24407</v>
      </c>
      <c r="AW61" s="143">
        <f t="shared" si="1"/>
        <v>14320.249999999998</v>
      </c>
      <c r="AX61" s="24">
        <f t="shared" si="2"/>
        <v>380461.88</v>
      </c>
      <c r="AY61" s="148">
        <v>0.64500000000000002</v>
      </c>
      <c r="AZ61" s="23">
        <f t="shared" si="19"/>
        <v>15742.515000000001</v>
      </c>
      <c r="BA61" s="24">
        <f t="shared" si="7"/>
        <v>396204.39500000002</v>
      </c>
      <c r="BB61" s="9" t="s">
        <v>1689</v>
      </c>
      <c r="BC61" s="9" t="s">
        <v>1690</v>
      </c>
      <c r="BD61" s="9" t="s">
        <v>1691</v>
      </c>
      <c r="BE61" s="149">
        <v>194</v>
      </c>
      <c r="BF61" s="149">
        <v>1073</v>
      </c>
      <c r="BG61" s="149">
        <v>9369</v>
      </c>
    </row>
    <row r="62" spans="1:59" x14ac:dyDescent="0.2">
      <c r="B62" s="143">
        <v>444</v>
      </c>
      <c r="C62" s="143" t="s">
        <v>39</v>
      </c>
      <c r="D62" s="143">
        <v>307</v>
      </c>
      <c r="E62" s="143" t="s">
        <v>440</v>
      </c>
      <c r="F62" s="143" t="s">
        <v>49</v>
      </c>
      <c r="G62" s="143"/>
      <c r="H62" s="143"/>
      <c r="I62" s="143"/>
      <c r="J62" s="143" t="s">
        <v>626</v>
      </c>
      <c r="K62" s="143" t="s">
        <v>1224</v>
      </c>
      <c r="L62" s="144"/>
      <c r="M62" s="145"/>
      <c r="N62" s="145"/>
      <c r="O62" s="146"/>
      <c r="P62" s="143"/>
      <c r="Q62" s="147"/>
      <c r="R62" s="144"/>
      <c r="S62" s="143"/>
      <c r="T62" s="143"/>
      <c r="U62" s="143"/>
      <c r="V62" s="143"/>
      <c r="W62" s="24"/>
      <c r="X62" s="144">
        <v>6200</v>
      </c>
      <c r="Y62" s="143">
        <v>8.3199999999999995E-4</v>
      </c>
      <c r="Z62" s="143">
        <f t="shared" si="3"/>
        <v>5.1583999999999994</v>
      </c>
      <c r="AA62" s="143">
        <v>0.312</v>
      </c>
      <c r="AB62" s="143">
        <f t="shared" si="4"/>
        <v>1934.4</v>
      </c>
      <c r="AC62" s="147">
        <f t="shared" si="5"/>
        <v>34100</v>
      </c>
      <c r="AD62" s="144"/>
      <c r="AE62" s="143"/>
      <c r="AF62" s="143"/>
      <c r="AG62" s="143"/>
      <c r="AH62" s="143"/>
      <c r="AI62" s="147"/>
      <c r="AJ62" s="144">
        <v>1717</v>
      </c>
      <c r="AK62" s="143">
        <f t="shared" si="14"/>
        <v>1.7192500000000001E-3</v>
      </c>
      <c r="AL62" s="143">
        <f t="shared" si="15"/>
        <v>2.9519522500000002</v>
      </c>
      <c r="AM62" s="143">
        <v>0.69799999999999995</v>
      </c>
      <c r="AN62" s="143">
        <f t="shared" si="16"/>
        <v>1198.4659999999999</v>
      </c>
      <c r="AO62" s="147">
        <f t="shared" si="17"/>
        <v>32451.3</v>
      </c>
      <c r="AP62" s="144"/>
      <c r="AQ62" s="143"/>
      <c r="AR62" s="143"/>
      <c r="AS62" s="143"/>
      <c r="AT62" s="143"/>
      <c r="AU62" s="147"/>
      <c r="AV62" s="143">
        <f t="shared" si="0"/>
        <v>7917</v>
      </c>
      <c r="AW62" s="143">
        <f t="shared" si="1"/>
        <v>3132.866</v>
      </c>
      <c r="AX62" s="24">
        <f t="shared" si="2"/>
        <v>66551.3</v>
      </c>
      <c r="AY62" s="148">
        <v>0.64500000000000002</v>
      </c>
      <c r="AZ62" s="23">
        <f t="shared" si="19"/>
        <v>5106.4650000000001</v>
      </c>
      <c r="BA62" s="24">
        <f t="shared" si="7"/>
        <v>71657.764999999999</v>
      </c>
      <c r="BB62" s="9" t="s">
        <v>1689</v>
      </c>
      <c r="BC62" s="9" t="s">
        <v>1690</v>
      </c>
      <c r="BD62" s="9" t="s">
        <v>1691</v>
      </c>
      <c r="BE62" s="149">
        <v>7</v>
      </c>
      <c r="BF62" s="149">
        <v>98</v>
      </c>
      <c r="BG62" s="149">
        <v>2419</v>
      </c>
    </row>
    <row r="63" spans="1:59" x14ac:dyDescent="0.2">
      <c r="A63" s="128" t="str">
        <f>F63&amp;K63</f>
        <v>LA MARQUECHUA</v>
      </c>
      <c r="B63" s="143">
        <v>444</v>
      </c>
      <c r="C63" s="143" t="s">
        <v>39</v>
      </c>
      <c r="D63" s="143">
        <v>307</v>
      </c>
      <c r="E63" s="143" t="s">
        <v>440</v>
      </c>
      <c r="F63" s="143" t="s">
        <v>49</v>
      </c>
      <c r="G63" s="143"/>
      <c r="H63" s="143"/>
      <c r="I63" s="143"/>
      <c r="J63" s="143" t="s">
        <v>626</v>
      </c>
      <c r="K63" s="143" t="s">
        <v>1390</v>
      </c>
      <c r="L63" s="144">
        <v>3354</v>
      </c>
      <c r="M63" s="145">
        <v>6.5799999999999995E-4</v>
      </c>
      <c r="N63" s="145">
        <f t="shared" si="8"/>
        <v>2.2069319999999997</v>
      </c>
      <c r="O63" s="146">
        <v>9.6666666666666651E-2</v>
      </c>
      <c r="P63" s="143">
        <f t="shared" si="9"/>
        <v>324.21999999999997</v>
      </c>
      <c r="Q63" s="147">
        <f>$Q$9*L63</f>
        <v>18111.600000000002</v>
      </c>
      <c r="R63" s="144">
        <v>1770</v>
      </c>
      <c r="S63" s="143">
        <f t="shared" si="20"/>
        <v>2.4640000000000006E-2</v>
      </c>
      <c r="T63" s="143">
        <f t="shared" si="21"/>
        <v>43.612800000000007</v>
      </c>
      <c r="U63" s="143">
        <v>0.45</v>
      </c>
      <c r="V63" s="143">
        <f t="shared" si="22"/>
        <v>796.5</v>
      </c>
      <c r="W63" s="24">
        <f t="shared" si="23"/>
        <v>88746.840000000011</v>
      </c>
      <c r="X63" s="144">
        <v>3640</v>
      </c>
      <c r="Y63" s="143">
        <v>8.3199999999999995E-4</v>
      </c>
      <c r="Z63" s="143">
        <f t="shared" si="3"/>
        <v>3.0284799999999996</v>
      </c>
      <c r="AA63" s="143">
        <v>0.312</v>
      </c>
      <c r="AB63" s="143">
        <f t="shared" si="4"/>
        <v>1135.68</v>
      </c>
      <c r="AC63" s="147">
        <f t="shared" si="5"/>
        <v>20020</v>
      </c>
      <c r="AD63" s="144">
        <v>4863</v>
      </c>
      <c r="AE63" s="143">
        <f t="shared" si="10"/>
        <v>1.7698500000000002E-2</v>
      </c>
      <c r="AF63" s="143">
        <f t="shared" si="11"/>
        <v>86.067805500000006</v>
      </c>
      <c r="AG63" s="143">
        <v>0.81</v>
      </c>
      <c r="AH63" s="143">
        <f t="shared" si="12"/>
        <v>3939.03</v>
      </c>
      <c r="AI63" s="147">
        <f t="shared" si="13"/>
        <v>39876.6</v>
      </c>
      <c r="AJ63" s="144">
        <v>8585</v>
      </c>
      <c r="AK63" s="143">
        <f t="shared" si="14"/>
        <v>1.7192500000000001E-3</v>
      </c>
      <c r="AL63" s="143">
        <f t="shared" si="15"/>
        <v>14.75976125</v>
      </c>
      <c r="AM63" s="143">
        <v>0.69799999999999995</v>
      </c>
      <c r="AN63" s="143">
        <f t="shared" si="16"/>
        <v>5992.33</v>
      </c>
      <c r="AO63" s="147">
        <f t="shared" si="17"/>
        <v>162256.5</v>
      </c>
      <c r="AP63" s="144">
        <v>1810</v>
      </c>
      <c r="AQ63" s="143">
        <f t="shared" si="18"/>
        <v>3.0800000000000007E-3</v>
      </c>
      <c r="AR63" s="143">
        <f>+AP63*AQ63</f>
        <v>5.5748000000000015</v>
      </c>
      <c r="AS63" s="143">
        <v>1.59</v>
      </c>
      <c r="AT63" s="143">
        <f>+AP63*AS63</f>
        <v>2877.9</v>
      </c>
      <c r="AU63" s="147">
        <f>$AU$9*AP63</f>
        <v>21358</v>
      </c>
      <c r="AV63" s="143">
        <f t="shared" si="0"/>
        <v>24022</v>
      </c>
      <c r="AW63" s="143">
        <f t="shared" si="1"/>
        <v>15065.66</v>
      </c>
      <c r="AX63" s="24">
        <f t="shared" si="2"/>
        <v>350369.54000000004</v>
      </c>
      <c r="AY63" s="148">
        <v>0.64500000000000002</v>
      </c>
      <c r="AZ63" s="23">
        <f t="shared" si="19"/>
        <v>15494.19</v>
      </c>
      <c r="BA63" s="24">
        <f t="shared" si="7"/>
        <v>365863.73000000004</v>
      </c>
      <c r="BB63" s="9" t="s">
        <v>1689</v>
      </c>
      <c r="BC63" s="9" t="s">
        <v>1690</v>
      </c>
      <c r="BD63" s="9" t="s">
        <v>1691</v>
      </c>
      <c r="BE63" s="149">
        <v>211</v>
      </c>
      <c r="BF63" s="149">
        <v>1082</v>
      </c>
      <c r="BG63" s="149">
        <v>10803</v>
      </c>
    </row>
    <row r="64" spans="1:59" x14ac:dyDescent="0.2">
      <c r="B64" s="143">
        <v>444</v>
      </c>
      <c r="C64" s="143" t="s">
        <v>39</v>
      </c>
      <c r="D64" s="143">
        <v>302</v>
      </c>
      <c r="E64" s="143" t="s">
        <v>441</v>
      </c>
      <c r="F64" s="143" t="s">
        <v>52</v>
      </c>
      <c r="G64" s="143"/>
      <c r="H64" s="143"/>
      <c r="I64" s="143"/>
      <c r="J64" s="143" t="s">
        <v>626</v>
      </c>
      <c r="K64" s="143" t="s">
        <v>1224</v>
      </c>
      <c r="L64" s="144"/>
      <c r="M64" s="145"/>
      <c r="N64" s="145"/>
      <c r="O64" s="146"/>
      <c r="P64" s="143"/>
      <c r="Q64" s="147"/>
      <c r="R64" s="144"/>
      <c r="S64" s="143"/>
      <c r="T64" s="143"/>
      <c r="U64" s="143"/>
      <c r="V64" s="143"/>
      <c r="W64" s="24"/>
      <c r="X64" s="144">
        <v>3344</v>
      </c>
      <c r="Y64" s="143">
        <v>8.3199999999999995E-4</v>
      </c>
      <c r="Z64" s="143">
        <f t="shared" si="3"/>
        <v>2.7822079999999998</v>
      </c>
      <c r="AA64" s="143">
        <v>0.312</v>
      </c>
      <c r="AB64" s="143">
        <f t="shared" si="4"/>
        <v>1043.328</v>
      </c>
      <c r="AC64" s="147">
        <f t="shared" si="5"/>
        <v>18392</v>
      </c>
      <c r="AD64" s="144"/>
      <c r="AE64" s="143"/>
      <c r="AF64" s="143"/>
      <c r="AG64" s="143"/>
      <c r="AH64" s="143"/>
      <c r="AI64" s="147"/>
      <c r="AJ64" s="144">
        <v>903</v>
      </c>
      <c r="AK64" s="143">
        <f t="shared" si="14"/>
        <v>1.7192500000000001E-3</v>
      </c>
      <c r="AL64" s="143">
        <f t="shared" si="15"/>
        <v>1.55248275</v>
      </c>
      <c r="AM64" s="143">
        <v>0.69799999999999995</v>
      </c>
      <c r="AN64" s="143">
        <f t="shared" si="16"/>
        <v>630.29399999999998</v>
      </c>
      <c r="AO64" s="147">
        <f t="shared" si="17"/>
        <v>17066.699999999997</v>
      </c>
      <c r="AP64" s="144"/>
      <c r="AQ64" s="143"/>
      <c r="AR64" s="143"/>
      <c r="AS64" s="143"/>
      <c r="AT64" s="143"/>
      <c r="AU64" s="147"/>
      <c r="AV64" s="143">
        <f t="shared" si="0"/>
        <v>4247</v>
      </c>
      <c r="AW64" s="143">
        <f t="shared" si="1"/>
        <v>1673.6219999999998</v>
      </c>
      <c r="AX64" s="24">
        <f t="shared" si="2"/>
        <v>35458.699999999997</v>
      </c>
      <c r="AY64" s="148">
        <v>0.64500000000000002</v>
      </c>
      <c r="AZ64" s="23">
        <f t="shared" si="19"/>
        <v>2739.3150000000001</v>
      </c>
      <c r="BA64" s="24">
        <f t="shared" si="7"/>
        <v>38198.014999999999</v>
      </c>
      <c r="BB64" s="9" t="s">
        <v>1689</v>
      </c>
      <c r="BC64" s="9" t="s">
        <v>1690</v>
      </c>
      <c r="BD64" s="9" t="s">
        <v>1691</v>
      </c>
      <c r="BE64" s="149">
        <v>115</v>
      </c>
      <c r="BF64" s="149">
        <v>535</v>
      </c>
      <c r="BG64" s="149">
        <v>3550</v>
      </c>
    </row>
    <row r="65" spans="1:59" x14ac:dyDescent="0.2">
      <c r="A65" s="128" t="str">
        <f>F65&amp;K65</f>
        <v>LUCANASQUECHUA</v>
      </c>
      <c r="B65" s="143">
        <v>444</v>
      </c>
      <c r="C65" s="143" t="s">
        <v>39</v>
      </c>
      <c r="D65" s="143">
        <v>302</v>
      </c>
      <c r="E65" s="143" t="s">
        <v>441</v>
      </c>
      <c r="F65" s="143" t="s">
        <v>52</v>
      </c>
      <c r="G65" s="143"/>
      <c r="H65" s="143"/>
      <c r="I65" s="143"/>
      <c r="J65" s="143" t="s">
        <v>626</v>
      </c>
      <c r="K65" s="143" t="s">
        <v>1390</v>
      </c>
      <c r="L65" s="144">
        <v>3198</v>
      </c>
      <c r="M65" s="145">
        <v>6.5799999999999995E-4</v>
      </c>
      <c r="N65" s="145">
        <f t="shared" si="8"/>
        <v>2.1042839999999998</v>
      </c>
      <c r="O65" s="146">
        <v>9.6666666666666665E-2</v>
      </c>
      <c r="P65" s="143">
        <f t="shared" si="9"/>
        <v>309.14</v>
      </c>
      <c r="Q65" s="147">
        <f>$Q$9*L65</f>
        <v>17269.2</v>
      </c>
      <c r="R65" s="144">
        <v>1300</v>
      </c>
      <c r="S65" s="143">
        <f t="shared" si="20"/>
        <v>2.4640000000000006E-2</v>
      </c>
      <c r="T65" s="143">
        <f t="shared" si="21"/>
        <v>32.032000000000011</v>
      </c>
      <c r="U65" s="143">
        <v>0.45</v>
      </c>
      <c r="V65" s="143">
        <f t="shared" si="22"/>
        <v>585</v>
      </c>
      <c r="W65" s="24">
        <f t="shared" si="23"/>
        <v>84619.080000000016</v>
      </c>
      <c r="X65" s="144">
        <v>2100</v>
      </c>
      <c r="Y65" s="143">
        <v>8.3199999999999995E-4</v>
      </c>
      <c r="Z65" s="143">
        <f t="shared" si="3"/>
        <v>1.7471999999999999</v>
      </c>
      <c r="AA65" s="143">
        <v>0.312</v>
      </c>
      <c r="AB65" s="143">
        <f t="shared" si="4"/>
        <v>655.20000000000005</v>
      </c>
      <c r="AC65" s="147">
        <f t="shared" si="5"/>
        <v>11550</v>
      </c>
      <c r="AD65" s="144">
        <v>2443</v>
      </c>
      <c r="AE65" s="143">
        <f t="shared" si="10"/>
        <v>1.7698500000000002E-2</v>
      </c>
      <c r="AF65" s="143">
        <f t="shared" si="11"/>
        <v>43.237435500000004</v>
      </c>
      <c r="AG65" s="143">
        <v>0.81</v>
      </c>
      <c r="AH65" s="143">
        <f t="shared" si="12"/>
        <v>1978.8300000000002</v>
      </c>
      <c r="AI65" s="147">
        <f t="shared" si="13"/>
        <v>20032.599999999999</v>
      </c>
      <c r="AJ65" s="144">
        <v>4515</v>
      </c>
      <c r="AK65" s="143">
        <f t="shared" si="14"/>
        <v>1.7192500000000001E-3</v>
      </c>
      <c r="AL65" s="143">
        <f t="shared" si="15"/>
        <v>7.7624137500000003</v>
      </c>
      <c r="AM65" s="143">
        <v>0.69799999999999995</v>
      </c>
      <c r="AN65" s="143">
        <f t="shared" si="16"/>
        <v>3151.47</v>
      </c>
      <c r="AO65" s="147">
        <f t="shared" si="17"/>
        <v>85333.5</v>
      </c>
      <c r="AP65" s="144">
        <v>1210</v>
      </c>
      <c r="AQ65" s="143">
        <f t="shared" si="18"/>
        <v>3.0800000000000007E-3</v>
      </c>
      <c r="AR65" s="143">
        <f>+AP65*AQ65</f>
        <v>3.7268000000000008</v>
      </c>
      <c r="AS65" s="143">
        <v>1.59</v>
      </c>
      <c r="AT65" s="143">
        <f>+AP65*AS65</f>
        <v>1923.9</v>
      </c>
      <c r="AU65" s="147">
        <f>$AU$9*AP65</f>
        <v>14278</v>
      </c>
      <c r="AV65" s="143">
        <f t="shared" si="0"/>
        <v>14766</v>
      </c>
      <c r="AW65" s="143">
        <f t="shared" si="1"/>
        <v>8603.5399999999991</v>
      </c>
      <c r="AX65" s="24">
        <f t="shared" si="2"/>
        <v>233082.38</v>
      </c>
      <c r="AY65" s="148">
        <v>0.64500000000000002</v>
      </c>
      <c r="AZ65" s="23">
        <f t="shared" si="19"/>
        <v>9524.07</v>
      </c>
      <c r="BA65" s="24">
        <f t="shared" si="7"/>
        <v>242606.45</v>
      </c>
      <c r="BB65" s="9" t="s">
        <v>1689</v>
      </c>
      <c r="BC65" s="9" t="s">
        <v>1690</v>
      </c>
      <c r="BD65" s="9" t="s">
        <v>1691</v>
      </c>
      <c r="BE65" s="149">
        <v>112</v>
      </c>
      <c r="BF65" s="149">
        <v>494</v>
      </c>
      <c r="BG65" s="149">
        <v>2979</v>
      </c>
    </row>
    <row r="66" spans="1:59" x14ac:dyDescent="0.2">
      <c r="B66" s="143">
        <v>444</v>
      </c>
      <c r="C66" s="143" t="s">
        <v>39</v>
      </c>
      <c r="D66" s="143">
        <v>303</v>
      </c>
      <c r="E66" s="143" t="s">
        <v>442</v>
      </c>
      <c r="F66" s="143" t="s">
        <v>54</v>
      </c>
      <c r="G66" s="143"/>
      <c r="H66" s="143"/>
      <c r="I66" s="143"/>
      <c r="J66" s="143" t="s">
        <v>626</v>
      </c>
      <c r="K66" s="143" t="s">
        <v>1224</v>
      </c>
      <c r="L66" s="144"/>
      <c r="M66" s="145"/>
      <c r="N66" s="145"/>
      <c r="O66" s="146"/>
      <c r="P66" s="143"/>
      <c r="Q66" s="147"/>
      <c r="R66" s="144"/>
      <c r="S66" s="143"/>
      <c r="T66" s="143"/>
      <c r="U66" s="143"/>
      <c r="V66" s="143"/>
      <c r="W66" s="24"/>
      <c r="X66" s="144">
        <v>3384</v>
      </c>
      <c r="Y66" s="143">
        <v>8.3199999999999995E-4</v>
      </c>
      <c r="Z66" s="143">
        <f t="shared" si="3"/>
        <v>2.8154879999999998</v>
      </c>
      <c r="AA66" s="143">
        <v>0.312</v>
      </c>
      <c r="AB66" s="143">
        <f t="shared" si="4"/>
        <v>1055.808</v>
      </c>
      <c r="AC66" s="147">
        <f t="shared" si="5"/>
        <v>18612</v>
      </c>
      <c r="AD66" s="144"/>
      <c r="AE66" s="143"/>
      <c r="AF66" s="143"/>
      <c r="AG66" s="143"/>
      <c r="AH66" s="143"/>
      <c r="AI66" s="147"/>
      <c r="AJ66" s="144">
        <v>903</v>
      </c>
      <c r="AK66" s="143">
        <f t="shared" si="14"/>
        <v>1.7192500000000001E-3</v>
      </c>
      <c r="AL66" s="143">
        <f t="shared" si="15"/>
        <v>1.55248275</v>
      </c>
      <c r="AM66" s="143">
        <v>0.69799999999999995</v>
      </c>
      <c r="AN66" s="143">
        <f t="shared" si="16"/>
        <v>630.29399999999998</v>
      </c>
      <c r="AO66" s="147">
        <f t="shared" si="17"/>
        <v>17066.699999999997</v>
      </c>
      <c r="AP66" s="144"/>
      <c r="AQ66" s="143"/>
      <c r="AR66" s="143"/>
      <c r="AS66" s="143"/>
      <c r="AT66" s="143"/>
      <c r="AU66" s="147"/>
      <c r="AV66" s="143">
        <f t="shared" si="0"/>
        <v>4287</v>
      </c>
      <c r="AW66" s="143">
        <f t="shared" si="1"/>
        <v>1686.1019999999999</v>
      </c>
      <c r="AX66" s="24">
        <f t="shared" si="2"/>
        <v>35678.699999999997</v>
      </c>
      <c r="AY66" s="148">
        <v>0.64500000000000002</v>
      </c>
      <c r="AZ66" s="23">
        <f t="shared" si="19"/>
        <v>2765.1150000000002</v>
      </c>
      <c r="BA66" s="24">
        <f t="shared" si="7"/>
        <v>38443.814999999995</v>
      </c>
      <c r="BB66" s="9" t="s">
        <v>1689</v>
      </c>
      <c r="BC66" s="9" t="s">
        <v>1690</v>
      </c>
      <c r="BD66" s="9" t="s">
        <v>1691</v>
      </c>
      <c r="BE66" s="149">
        <v>5</v>
      </c>
      <c r="BF66" s="149">
        <v>39</v>
      </c>
      <c r="BG66" s="149">
        <v>552</v>
      </c>
    </row>
    <row r="67" spans="1:59" x14ac:dyDescent="0.2">
      <c r="A67" s="128" t="str">
        <f>F67&amp;K67</f>
        <v>PARINACOCHASQUECHUA</v>
      </c>
      <c r="B67" s="143">
        <v>444</v>
      </c>
      <c r="C67" s="143" t="s">
        <v>39</v>
      </c>
      <c r="D67" s="143">
        <v>303</v>
      </c>
      <c r="E67" s="143" t="s">
        <v>442</v>
      </c>
      <c r="F67" s="143" t="s">
        <v>54</v>
      </c>
      <c r="G67" s="143"/>
      <c r="H67" s="143"/>
      <c r="I67" s="143"/>
      <c r="J67" s="143" t="s">
        <v>626</v>
      </c>
      <c r="K67" s="143" t="s">
        <v>1390</v>
      </c>
      <c r="L67" s="144">
        <v>2265</v>
      </c>
      <c r="M67" s="145">
        <v>6.5799999999999995E-4</v>
      </c>
      <c r="N67" s="145">
        <f t="shared" si="8"/>
        <v>1.49037</v>
      </c>
      <c r="O67" s="146">
        <v>9.6666666666666665E-2</v>
      </c>
      <c r="P67" s="143">
        <f t="shared" si="9"/>
        <v>218.95</v>
      </c>
      <c r="Q67" s="147">
        <f>$Q$9*L67</f>
        <v>12231</v>
      </c>
      <c r="R67" s="144">
        <v>940</v>
      </c>
      <c r="S67" s="143">
        <f t="shared" si="20"/>
        <v>2.4640000000000006E-2</v>
      </c>
      <c r="T67" s="143">
        <f t="shared" si="21"/>
        <v>23.161600000000007</v>
      </c>
      <c r="U67" s="143">
        <v>0.45</v>
      </c>
      <c r="V67" s="143">
        <f t="shared" si="22"/>
        <v>423</v>
      </c>
      <c r="W67" s="24">
        <f t="shared" si="23"/>
        <v>59931.9</v>
      </c>
      <c r="X67" s="144">
        <v>1940</v>
      </c>
      <c r="Y67" s="143">
        <v>8.3199999999999995E-4</v>
      </c>
      <c r="Z67" s="143">
        <f t="shared" si="3"/>
        <v>1.61408</v>
      </c>
      <c r="AA67" s="143">
        <v>0.312</v>
      </c>
      <c r="AB67" s="143">
        <f t="shared" si="4"/>
        <v>605.28</v>
      </c>
      <c r="AC67" s="147">
        <f t="shared" si="5"/>
        <v>10670</v>
      </c>
      <c r="AD67" s="144">
        <v>2591</v>
      </c>
      <c r="AE67" s="143">
        <f t="shared" si="10"/>
        <v>1.7698500000000002E-2</v>
      </c>
      <c r="AF67" s="143">
        <f t="shared" si="11"/>
        <v>45.856813500000008</v>
      </c>
      <c r="AG67" s="143">
        <v>0.81</v>
      </c>
      <c r="AH67" s="143">
        <f t="shared" si="12"/>
        <v>2098.71</v>
      </c>
      <c r="AI67" s="147">
        <f t="shared" si="13"/>
        <v>21246.199999999997</v>
      </c>
      <c r="AJ67" s="144">
        <v>4515</v>
      </c>
      <c r="AK67" s="143">
        <f t="shared" si="14"/>
        <v>1.7192500000000001E-3</v>
      </c>
      <c r="AL67" s="143">
        <f t="shared" si="15"/>
        <v>7.7624137500000003</v>
      </c>
      <c r="AM67" s="143">
        <v>0.69799999999999995</v>
      </c>
      <c r="AN67" s="143">
        <f t="shared" si="16"/>
        <v>3151.47</v>
      </c>
      <c r="AO67" s="147">
        <f t="shared" si="17"/>
        <v>85333.5</v>
      </c>
      <c r="AP67" s="144">
        <v>1110</v>
      </c>
      <c r="AQ67" s="143">
        <f t="shared" si="18"/>
        <v>3.0800000000000007E-3</v>
      </c>
      <c r="AR67" s="143">
        <f>+AP67*AQ67</f>
        <v>3.4188000000000009</v>
      </c>
      <c r="AS67" s="143">
        <v>1.59</v>
      </c>
      <c r="AT67" s="143">
        <f>+AP67*AS67</f>
        <v>1764.9</v>
      </c>
      <c r="AU67" s="147">
        <f>$AU$9*AP67</f>
        <v>13098</v>
      </c>
      <c r="AV67" s="143">
        <f t="shared" si="0"/>
        <v>13361</v>
      </c>
      <c r="AW67" s="143">
        <f t="shared" si="1"/>
        <v>8262.31</v>
      </c>
      <c r="AX67" s="24">
        <f t="shared" si="2"/>
        <v>202510.59999999998</v>
      </c>
      <c r="AY67" s="148">
        <v>0.64500000000000002</v>
      </c>
      <c r="AZ67" s="23">
        <f t="shared" si="19"/>
        <v>8617.8449999999993</v>
      </c>
      <c r="BA67" s="24">
        <f t="shared" si="7"/>
        <v>211128.44499999998</v>
      </c>
      <c r="BB67" s="9" t="s">
        <v>1689</v>
      </c>
      <c r="BC67" s="9" t="s">
        <v>1690</v>
      </c>
      <c r="BD67" s="9" t="s">
        <v>1691</v>
      </c>
      <c r="BE67" s="149">
        <v>97</v>
      </c>
      <c r="BF67" s="149">
        <v>458</v>
      </c>
      <c r="BG67" s="149">
        <v>1590</v>
      </c>
    </row>
    <row r="68" spans="1:59" x14ac:dyDescent="0.2">
      <c r="B68" s="143">
        <v>444</v>
      </c>
      <c r="C68" s="143" t="s">
        <v>39</v>
      </c>
      <c r="D68" s="143">
        <v>304</v>
      </c>
      <c r="E68" s="143" t="s">
        <v>443</v>
      </c>
      <c r="F68" s="143" t="s">
        <v>55</v>
      </c>
      <c r="G68" s="143"/>
      <c r="H68" s="143"/>
      <c r="I68" s="143"/>
      <c r="J68" s="143" t="s">
        <v>626</v>
      </c>
      <c r="K68" s="143" t="s">
        <v>1224</v>
      </c>
      <c r="L68" s="144"/>
      <c r="M68" s="145"/>
      <c r="N68" s="145"/>
      <c r="O68" s="146"/>
      <c r="P68" s="143"/>
      <c r="Q68" s="147"/>
      <c r="R68" s="144"/>
      <c r="S68" s="143"/>
      <c r="T68" s="143"/>
      <c r="U68" s="143"/>
      <c r="V68" s="143"/>
      <c r="W68" s="24"/>
      <c r="X68" s="144">
        <v>1520</v>
      </c>
      <c r="Y68" s="143">
        <v>8.3199999999999995E-4</v>
      </c>
      <c r="Z68" s="143">
        <f t="shared" si="3"/>
        <v>1.26464</v>
      </c>
      <c r="AA68" s="143">
        <v>0.312</v>
      </c>
      <c r="AB68" s="143">
        <f t="shared" si="4"/>
        <v>474.24</v>
      </c>
      <c r="AC68" s="147">
        <f t="shared" si="5"/>
        <v>8360</v>
      </c>
      <c r="AD68" s="144"/>
      <c r="AE68" s="143"/>
      <c r="AF68" s="143"/>
      <c r="AG68" s="143"/>
      <c r="AH68" s="143"/>
      <c r="AI68" s="147"/>
      <c r="AJ68" s="144">
        <v>415</v>
      </c>
      <c r="AK68" s="143">
        <f t="shared" si="14"/>
        <v>1.7192500000000001E-3</v>
      </c>
      <c r="AL68" s="143">
        <f t="shared" si="15"/>
        <v>0.71348875</v>
      </c>
      <c r="AM68" s="143">
        <v>0.69799999999999995</v>
      </c>
      <c r="AN68" s="143">
        <f t="shared" si="16"/>
        <v>289.66999999999996</v>
      </c>
      <c r="AO68" s="147">
        <f t="shared" si="17"/>
        <v>7843.4999999999991</v>
      </c>
      <c r="AP68" s="144"/>
      <c r="AQ68" s="143"/>
      <c r="AR68" s="143"/>
      <c r="AS68" s="143"/>
      <c r="AT68" s="143"/>
      <c r="AU68" s="147"/>
      <c r="AV68" s="143">
        <f t="shared" si="0"/>
        <v>1935</v>
      </c>
      <c r="AW68" s="143">
        <f t="shared" si="1"/>
        <v>763.91</v>
      </c>
      <c r="AX68" s="24">
        <f t="shared" si="2"/>
        <v>16203.5</v>
      </c>
      <c r="AY68" s="148">
        <v>0.64500000000000002</v>
      </c>
      <c r="AZ68" s="23">
        <f t="shared" si="19"/>
        <v>1248.075</v>
      </c>
      <c r="BA68" s="24">
        <f t="shared" si="7"/>
        <v>17451.575000000001</v>
      </c>
      <c r="BB68" s="9" t="s">
        <v>1689</v>
      </c>
      <c r="BC68" s="9" t="s">
        <v>1690</v>
      </c>
      <c r="BD68" s="9" t="s">
        <v>1691</v>
      </c>
      <c r="BE68" s="149" t="s">
        <v>1493</v>
      </c>
      <c r="BF68" s="149" t="s">
        <v>1493</v>
      </c>
      <c r="BG68" s="149" t="s">
        <v>1493</v>
      </c>
    </row>
    <row r="69" spans="1:59" x14ac:dyDescent="0.2">
      <c r="A69" s="128" t="str">
        <f>F69&amp;K69</f>
        <v>PAUCAR DE SARA SARAQUECHUA</v>
      </c>
      <c r="B69" s="143">
        <v>444</v>
      </c>
      <c r="C69" s="143" t="s">
        <v>39</v>
      </c>
      <c r="D69" s="143">
        <v>304</v>
      </c>
      <c r="E69" s="143" t="s">
        <v>443</v>
      </c>
      <c r="F69" s="143" t="s">
        <v>55</v>
      </c>
      <c r="G69" s="143"/>
      <c r="H69" s="143"/>
      <c r="I69" s="143"/>
      <c r="J69" s="143" t="s">
        <v>626</v>
      </c>
      <c r="K69" s="143" t="s">
        <v>1390</v>
      </c>
      <c r="L69" s="144">
        <v>1155</v>
      </c>
      <c r="M69" s="145">
        <v>6.5799999999999995E-4</v>
      </c>
      <c r="N69" s="145">
        <f t="shared" si="8"/>
        <v>0.75998999999999994</v>
      </c>
      <c r="O69" s="146">
        <v>9.6666666666666665E-2</v>
      </c>
      <c r="P69" s="143">
        <f t="shared" si="9"/>
        <v>111.64999999999999</v>
      </c>
      <c r="Q69" s="147">
        <f>$Q$9*L69</f>
        <v>6237</v>
      </c>
      <c r="R69" s="144">
        <v>400</v>
      </c>
      <c r="S69" s="143">
        <f t="shared" si="20"/>
        <v>2.4640000000000006E-2</v>
      </c>
      <c r="T69" s="143">
        <f t="shared" si="21"/>
        <v>9.8560000000000016</v>
      </c>
      <c r="U69" s="143">
        <v>0.45</v>
      </c>
      <c r="V69" s="143">
        <f t="shared" si="22"/>
        <v>180</v>
      </c>
      <c r="W69" s="24">
        <f t="shared" si="23"/>
        <v>30561.300000000003</v>
      </c>
      <c r="X69" s="144">
        <v>830</v>
      </c>
      <c r="Y69" s="143">
        <v>8.3199999999999995E-4</v>
      </c>
      <c r="Z69" s="143">
        <f t="shared" si="3"/>
        <v>0.69055999999999995</v>
      </c>
      <c r="AA69" s="143">
        <v>0.312</v>
      </c>
      <c r="AB69" s="143">
        <f t="shared" si="4"/>
        <v>258.95999999999998</v>
      </c>
      <c r="AC69" s="147">
        <f t="shared" si="5"/>
        <v>4565</v>
      </c>
      <c r="AD69" s="144">
        <v>1193</v>
      </c>
      <c r="AE69" s="143">
        <f t="shared" si="10"/>
        <v>1.7698500000000002E-2</v>
      </c>
      <c r="AF69" s="143">
        <f t="shared" si="11"/>
        <v>21.114310500000002</v>
      </c>
      <c r="AG69" s="143">
        <v>0.81</v>
      </c>
      <c r="AH69" s="143">
        <f t="shared" si="12"/>
        <v>966.33</v>
      </c>
      <c r="AI69" s="147">
        <f t="shared" si="13"/>
        <v>9782.5999999999985</v>
      </c>
      <c r="AJ69" s="144">
        <v>2075</v>
      </c>
      <c r="AK69" s="143">
        <f t="shared" si="14"/>
        <v>1.7192500000000001E-3</v>
      </c>
      <c r="AL69" s="143">
        <f t="shared" si="15"/>
        <v>3.5674437500000002</v>
      </c>
      <c r="AM69" s="143">
        <v>0.69799999999999995</v>
      </c>
      <c r="AN69" s="143">
        <f t="shared" si="16"/>
        <v>1448.35</v>
      </c>
      <c r="AO69" s="147">
        <f t="shared" si="17"/>
        <v>39217.5</v>
      </c>
      <c r="AP69" s="144">
        <v>510</v>
      </c>
      <c r="AQ69" s="143">
        <f t="shared" si="18"/>
        <v>3.0800000000000007E-3</v>
      </c>
      <c r="AR69" s="143">
        <f>+AP69*AQ69</f>
        <v>1.5708000000000004</v>
      </c>
      <c r="AS69" s="143">
        <v>1.59</v>
      </c>
      <c r="AT69" s="143">
        <f>+AP69*AS69</f>
        <v>810.90000000000009</v>
      </c>
      <c r="AU69" s="147">
        <f>$AU$9*AP69</f>
        <v>6018</v>
      </c>
      <c r="AV69" s="143">
        <f t="shared" si="0"/>
        <v>6163</v>
      </c>
      <c r="AW69" s="143">
        <f t="shared" si="1"/>
        <v>3776.19</v>
      </c>
      <c r="AX69" s="24">
        <f t="shared" si="2"/>
        <v>96381.4</v>
      </c>
      <c r="AY69" s="148">
        <v>0.64500000000000002</v>
      </c>
      <c r="AZ69" s="23">
        <f t="shared" si="19"/>
        <v>3975.1350000000002</v>
      </c>
      <c r="BA69" s="24">
        <f t="shared" si="7"/>
        <v>100356.53499999999</v>
      </c>
      <c r="BB69" s="9" t="s">
        <v>1689</v>
      </c>
      <c r="BC69" s="9" t="s">
        <v>1690</v>
      </c>
      <c r="BD69" s="9" t="s">
        <v>1691</v>
      </c>
      <c r="BE69" s="149">
        <v>48</v>
      </c>
      <c r="BF69" s="149">
        <v>214</v>
      </c>
      <c r="BG69" s="149">
        <v>1253</v>
      </c>
    </row>
    <row r="70" spans="1:59" x14ac:dyDescent="0.2">
      <c r="B70" s="143">
        <v>444</v>
      </c>
      <c r="C70" s="143" t="s">
        <v>39</v>
      </c>
      <c r="D70" s="143">
        <v>309</v>
      </c>
      <c r="E70" s="143" t="s">
        <v>444</v>
      </c>
      <c r="F70" s="143" t="s">
        <v>57</v>
      </c>
      <c r="G70" s="143"/>
      <c r="H70" s="143"/>
      <c r="I70" s="143"/>
      <c r="J70" s="143" t="s">
        <v>626</v>
      </c>
      <c r="K70" s="143" t="s">
        <v>1224</v>
      </c>
      <c r="L70" s="144"/>
      <c r="M70" s="145"/>
      <c r="N70" s="145"/>
      <c r="O70" s="146"/>
      <c r="P70" s="143"/>
      <c r="Q70" s="147"/>
      <c r="R70" s="144"/>
      <c r="S70" s="143"/>
      <c r="T70" s="143"/>
      <c r="U70" s="143"/>
      <c r="V70" s="143"/>
      <c r="W70" s="24"/>
      <c r="X70" s="144">
        <v>1468</v>
      </c>
      <c r="Y70" s="143">
        <v>8.3199999999999995E-4</v>
      </c>
      <c r="Z70" s="143">
        <f t="shared" si="3"/>
        <v>1.221376</v>
      </c>
      <c r="AA70" s="143">
        <v>0.312</v>
      </c>
      <c r="AB70" s="143">
        <f t="shared" si="4"/>
        <v>458.01600000000002</v>
      </c>
      <c r="AC70" s="147">
        <f t="shared" si="5"/>
        <v>8074</v>
      </c>
      <c r="AD70" s="144"/>
      <c r="AE70" s="143"/>
      <c r="AF70" s="143"/>
      <c r="AG70" s="143"/>
      <c r="AH70" s="143"/>
      <c r="AI70" s="147"/>
      <c r="AJ70" s="144">
        <v>452</v>
      </c>
      <c r="AK70" s="143">
        <f t="shared" si="14"/>
        <v>1.7192500000000001E-3</v>
      </c>
      <c r="AL70" s="143">
        <f t="shared" si="15"/>
        <v>0.77710100000000004</v>
      </c>
      <c r="AM70" s="143">
        <v>0.69799999999999995</v>
      </c>
      <c r="AN70" s="143">
        <f t="shared" si="16"/>
        <v>315.49599999999998</v>
      </c>
      <c r="AO70" s="147">
        <f t="shared" si="17"/>
        <v>8542.7999999999993</v>
      </c>
      <c r="AP70" s="144"/>
      <c r="AQ70" s="143"/>
      <c r="AR70" s="143"/>
      <c r="AS70" s="143"/>
      <c r="AT70" s="143"/>
      <c r="AU70" s="147"/>
      <c r="AV70" s="143">
        <f t="shared" si="0"/>
        <v>1920</v>
      </c>
      <c r="AW70" s="143">
        <f t="shared" si="1"/>
        <v>773.51199999999994</v>
      </c>
      <c r="AX70" s="24">
        <f t="shared" si="2"/>
        <v>16616.8</v>
      </c>
      <c r="AY70" s="148">
        <v>0.64500000000000002</v>
      </c>
      <c r="AZ70" s="23">
        <f t="shared" si="19"/>
        <v>1238.4000000000001</v>
      </c>
      <c r="BA70" s="24">
        <f t="shared" si="7"/>
        <v>17855.2</v>
      </c>
      <c r="BB70" s="9" t="s">
        <v>1689</v>
      </c>
      <c r="BC70" s="9" t="s">
        <v>1690</v>
      </c>
      <c r="BD70" s="9" t="s">
        <v>1691</v>
      </c>
      <c r="BE70" s="149" t="s">
        <v>1493</v>
      </c>
      <c r="BF70" s="149" t="s">
        <v>1493</v>
      </c>
      <c r="BG70" s="149" t="s">
        <v>1493</v>
      </c>
    </row>
    <row r="71" spans="1:59" x14ac:dyDescent="0.2">
      <c r="A71" s="128" t="str">
        <f>F71&amp;K71</f>
        <v>SUCREQUECHUA</v>
      </c>
      <c r="B71" s="143">
        <v>444</v>
      </c>
      <c r="C71" s="143" t="s">
        <v>39</v>
      </c>
      <c r="D71" s="143">
        <v>309</v>
      </c>
      <c r="E71" s="143" t="s">
        <v>444</v>
      </c>
      <c r="F71" s="143" t="s">
        <v>57</v>
      </c>
      <c r="G71" s="143"/>
      <c r="H71" s="143"/>
      <c r="I71" s="143"/>
      <c r="J71" s="143" t="s">
        <v>626</v>
      </c>
      <c r="K71" s="143" t="s">
        <v>1390</v>
      </c>
      <c r="L71" s="144">
        <v>1068</v>
      </c>
      <c r="M71" s="145">
        <v>6.5799999999999995E-4</v>
      </c>
      <c r="N71" s="145">
        <f t="shared" si="8"/>
        <v>0.70274399999999992</v>
      </c>
      <c r="O71" s="146">
        <v>9.6666666666666665E-2</v>
      </c>
      <c r="P71" s="143">
        <f t="shared" si="9"/>
        <v>103.24</v>
      </c>
      <c r="Q71" s="147">
        <f>$Q$9*L71</f>
        <v>5767.2000000000007</v>
      </c>
      <c r="R71" s="144">
        <v>380</v>
      </c>
      <c r="S71" s="143">
        <f t="shared" si="20"/>
        <v>2.4640000000000006E-2</v>
      </c>
      <c r="T71" s="143">
        <f t="shared" si="21"/>
        <v>9.3632000000000026</v>
      </c>
      <c r="U71" s="143">
        <v>0.45</v>
      </c>
      <c r="V71" s="143">
        <f t="shared" si="22"/>
        <v>171</v>
      </c>
      <c r="W71" s="24">
        <f t="shared" si="23"/>
        <v>28259.280000000006</v>
      </c>
      <c r="X71" s="144">
        <v>830</v>
      </c>
      <c r="Y71" s="143">
        <v>8.3199999999999995E-4</v>
      </c>
      <c r="Z71" s="143">
        <f t="shared" si="3"/>
        <v>0.69055999999999995</v>
      </c>
      <c r="AA71" s="143">
        <v>0.312</v>
      </c>
      <c r="AB71" s="143">
        <f t="shared" si="4"/>
        <v>258.95999999999998</v>
      </c>
      <c r="AC71" s="147">
        <f t="shared" si="5"/>
        <v>4565</v>
      </c>
      <c r="AD71" s="144">
        <v>1282</v>
      </c>
      <c r="AE71" s="143">
        <f t="shared" si="10"/>
        <v>1.7698500000000002E-2</v>
      </c>
      <c r="AF71" s="143">
        <f t="shared" si="11"/>
        <v>22.689477000000004</v>
      </c>
      <c r="AG71" s="143">
        <v>0.81</v>
      </c>
      <c r="AH71" s="143">
        <f t="shared" si="12"/>
        <v>1038.42</v>
      </c>
      <c r="AI71" s="147">
        <f t="shared" si="13"/>
        <v>10512.4</v>
      </c>
      <c r="AJ71" s="144">
        <v>2260</v>
      </c>
      <c r="AK71" s="143">
        <f t="shared" si="14"/>
        <v>1.7192500000000001E-3</v>
      </c>
      <c r="AL71" s="143">
        <f t="shared" si="15"/>
        <v>3.8855050000000002</v>
      </c>
      <c r="AM71" s="143">
        <v>0.69799999999999995</v>
      </c>
      <c r="AN71" s="143">
        <f t="shared" si="16"/>
        <v>1577.4799999999998</v>
      </c>
      <c r="AO71" s="147">
        <f t="shared" si="17"/>
        <v>42714</v>
      </c>
      <c r="AP71" s="144">
        <v>610</v>
      </c>
      <c r="AQ71" s="143">
        <f t="shared" si="18"/>
        <v>3.0800000000000007E-3</v>
      </c>
      <c r="AR71" s="143">
        <f>+AP71*AQ71</f>
        <v>1.8788000000000005</v>
      </c>
      <c r="AS71" s="143">
        <v>1.59</v>
      </c>
      <c r="AT71" s="143">
        <f>+AP71*AS71</f>
        <v>969.90000000000009</v>
      </c>
      <c r="AU71" s="147">
        <f>$AU$9*AP71</f>
        <v>7198</v>
      </c>
      <c r="AV71" s="143">
        <f t="shared" si="0"/>
        <v>6430</v>
      </c>
      <c r="AW71" s="143">
        <f t="shared" si="1"/>
        <v>4119</v>
      </c>
      <c r="AX71" s="24">
        <f t="shared" si="2"/>
        <v>99015.88</v>
      </c>
      <c r="AY71" s="148">
        <v>0.64500000000000002</v>
      </c>
      <c r="AZ71" s="23">
        <f t="shared" si="19"/>
        <v>4147.3500000000004</v>
      </c>
      <c r="BA71" s="24">
        <f t="shared" si="7"/>
        <v>103163.23000000001</v>
      </c>
      <c r="BB71" s="9" t="s">
        <v>1689</v>
      </c>
      <c r="BC71" s="9" t="s">
        <v>1690</v>
      </c>
      <c r="BD71" s="9" t="s">
        <v>1691</v>
      </c>
      <c r="BE71" s="149">
        <v>52</v>
      </c>
      <c r="BF71" s="149">
        <v>259</v>
      </c>
      <c r="BG71" s="149">
        <v>1588</v>
      </c>
    </row>
    <row r="72" spans="1:59" x14ac:dyDescent="0.2">
      <c r="B72" s="143">
        <v>444</v>
      </c>
      <c r="C72" s="143" t="s">
        <v>39</v>
      </c>
      <c r="D72" s="143">
        <v>310</v>
      </c>
      <c r="E72" s="143" t="s">
        <v>445</v>
      </c>
      <c r="F72" s="143" t="s">
        <v>342</v>
      </c>
      <c r="G72" s="143"/>
      <c r="H72" s="143"/>
      <c r="I72" s="143"/>
      <c r="J72" s="143" t="s">
        <v>626</v>
      </c>
      <c r="K72" s="143" t="s">
        <v>1224</v>
      </c>
      <c r="L72" s="144"/>
      <c r="M72" s="145"/>
      <c r="N72" s="145"/>
      <c r="O72" s="146"/>
      <c r="P72" s="143"/>
      <c r="Q72" s="147"/>
      <c r="R72" s="144"/>
      <c r="S72" s="143"/>
      <c r="T72" s="143"/>
      <c r="U72" s="143"/>
      <c r="V72" s="143"/>
      <c r="W72" s="24"/>
      <c r="X72" s="144">
        <v>1448</v>
      </c>
      <c r="Y72" s="143">
        <v>8.3199999999999995E-4</v>
      </c>
      <c r="Z72" s="143">
        <f t="shared" si="3"/>
        <v>1.204736</v>
      </c>
      <c r="AA72" s="143">
        <v>0.312</v>
      </c>
      <c r="AB72" s="143">
        <f t="shared" si="4"/>
        <v>451.77600000000001</v>
      </c>
      <c r="AC72" s="147">
        <f t="shared" si="5"/>
        <v>7964</v>
      </c>
      <c r="AD72" s="144"/>
      <c r="AE72" s="143"/>
      <c r="AF72" s="143"/>
      <c r="AG72" s="143"/>
      <c r="AH72" s="143"/>
      <c r="AI72" s="147"/>
      <c r="AJ72" s="144">
        <v>422</v>
      </c>
      <c r="AK72" s="143">
        <f t="shared" si="14"/>
        <v>1.7192500000000001E-3</v>
      </c>
      <c r="AL72" s="143">
        <f t="shared" si="15"/>
        <v>0.72552349999999999</v>
      </c>
      <c r="AM72" s="143">
        <v>0.69799999999999995</v>
      </c>
      <c r="AN72" s="143">
        <f t="shared" si="16"/>
        <v>294.55599999999998</v>
      </c>
      <c r="AO72" s="147">
        <f t="shared" si="17"/>
        <v>7975.7999999999993</v>
      </c>
      <c r="AP72" s="144"/>
      <c r="AQ72" s="143"/>
      <c r="AR72" s="143"/>
      <c r="AS72" s="143"/>
      <c r="AT72" s="143"/>
      <c r="AU72" s="147"/>
      <c r="AV72" s="143">
        <f t="shared" si="0"/>
        <v>1870</v>
      </c>
      <c r="AW72" s="143">
        <f t="shared" si="1"/>
        <v>746.33199999999999</v>
      </c>
      <c r="AX72" s="24">
        <f t="shared" si="2"/>
        <v>15939.8</v>
      </c>
      <c r="AY72" s="148">
        <v>0.64500000000000002</v>
      </c>
      <c r="AZ72" s="23">
        <f t="shared" si="19"/>
        <v>1206.1500000000001</v>
      </c>
      <c r="BA72" s="24">
        <f t="shared" si="7"/>
        <v>17145.95</v>
      </c>
      <c r="BB72" s="9" t="s">
        <v>1689</v>
      </c>
      <c r="BC72" s="9" t="s">
        <v>1690</v>
      </c>
      <c r="BD72" s="9" t="s">
        <v>1691</v>
      </c>
      <c r="BE72" s="149" t="s">
        <v>1493</v>
      </c>
      <c r="BF72" s="149" t="s">
        <v>1493</v>
      </c>
      <c r="BG72" s="149" t="s">
        <v>1493</v>
      </c>
    </row>
    <row r="73" spans="1:59" x14ac:dyDescent="0.2">
      <c r="A73" s="128" t="str">
        <f>F73&amp;K73</f>
        <v>VICTOR FAJARDOQUECHUA</v>
      </c>
      <c r="B73" s="143">
        <v>444</v>
      </c>
      <c r="C73" s="143" t="s">
        <v>39</v>
      </c>
      <c r="D73" s="143">
        <v>310</v>
      </c>
      <c r="E73" s="143" t="s">
        <v>445</v>
      </c>
      <c r="F73" s="143" t="s">
        <v>342</v>
      </c>
      <c r="G73" s="143"/>
      <c r="H73" s="143"/>
      <c r="I73" s="143"/>
      <c r="J73" s="143" t="s">
        <v>626</v>
      </c>
      <c r="K73" s="143" t="s">
        <v>1390</v>
      </c>
      <c r="L73" s="144">
        <v>1311</v>
      </c>
      <c r="M73" s="145">
        <v>6.5799999999999995E-4</v>
      </c>
      <c r="N73" s="145">
        <f t="shared" si="8"/>
        <v>0.8626379999999999</v>
      </c>
      <c r="O73" s="146">
        <v>9.6666666666666679E-2</v>
      </c>
      <c r="P73" s="143">
        <f t="shared" si="9"/>
        <v>126.73000000000002</v>
      </c>
      <c r="Q73" s="147">
        <f>$Q$9*L73</f>
        <v>7079.4000000000005</v>
      </c>
      <c r="R73" s="144">
        <v>460</v>
      </c>
      <c r="S73" s="143">
        <f t="shared" si="20"/>
        <v>2.4640000000000006E-2</v>
      </c>
      <c r="T73" s="143">
        <f t="shared" si="21"/>
        <v>11.334400000000002</v>
      </c>
      <c r="U73" s="143">
        <v>0.45</v>
      </c>
      <c r="V73" s="143">
        <f t="shared" si="22"/>
        <v>207</v>
      </c>
      <c r="W73" s="24">
        <f t="shared" si="23"/>
        <v>34689.060000000005</v>
      </c>
      <c r="X73" s="144">
        <v>1070</v>
      </c>
      <c r="Y73" s="143">
        <v>8.3199999999999995E-4</v>
      </c>
      <c r="Z73" s="143">
        <f t="shared" si="3"/>
        <v>0.89023999999999992</v>
      </c>
      <c r="AA73" s="143">
        <v>0.312</v>
      </c>
      <c r="AB73" s="143">
        <f t="shared" si="4"/>
        <v>333.84</v>
      </c>
      <c r="AC73" s="147">
        <f t="shared" si="5"/>
        <v>5885</v>
      </c>
      <c r="AD73" s="144">
        <v>1340</v>
      </c>
      <c r="AE73" s="143">
        <f t="shared" si="10"/>
        <v>1.7698500000000002E-2</v>
      </c>
      <c r="AF73" s="143">
        <f t="shared" si="11"/>
        <v>23.715990000000005</v>
      </c>
      <c r="AG73" s="143">
        <v>0.81</v>
      </c>
      <c r="AH73" s="143">
        <f t="shared" si="12"/>
        <v>1085.4000000000001</v>
      </c>
      <c r="AI73" s="147">
        <f t="shared" si="13"/>
        <v>10987.999999999998</v>
      </c>
      <c r="AJ73" s="144">
        <v>2110</v>
      </c>
      <c r="AK73" s="143">
        <f t="shared" si="14"/>
        <v>1.7192500000000001E-3</v>
      </c>
      <c r="AL73" s="143">
        <f t="shared" si="15"/>
        <v>3.6276174999999999</v>
      </c>
      <c r="AM73" s="143">
        <v>0.69799999999999995</v>
      </c>
      <c r="AN73" s="143">
        <f t="shared" si="16"/>
        <v>1472.78</v>
      </c>
      <c r="AO73" s="147">
        <f t="shared" si="17"/>
        <v>39879</v>
      </c>
      <c r="AP73" s="144">
        <v>510</v>
      </c>
      <c r="AQ73" s="143">
        <f t="shared" si="18"/>
        <v>3.0800000000000007E-3</v>
      </c>
      <c r="AR73" s="143">
        <f>+AP73*AQ73</f>
        <v>1.5708000000000004</v>
      </c>
      <c r="AS73" s="143">
        <v>1.59</v>
      </c>
      <c r="AT73" s="143">
        <f>+AP73*AS73</f>
        <v>810.90000000000009</v>
      </c>
      <c r="AU73" s="147">
        <f>$AU$9*AP73</f>
        <v>6018</v>
      </c>
      <c r="AV73" s="143">
        <f t="shared" si="0"/>
        <v>6801</v>
      </c>
      <c r="AW73" s="143">
        <f t="shared" si="1"/>
        <v>4036.65</v>
      </c>
      <c r="AX73" s="24">
        <f t="shared" si="2"/>
        <v>104538.46</v>
      </c>
      <c r="AY73" s="148">
        <v>0.64500000000000002</v>
      </c>
      <c r="AZ73" s="23">
        <f t="shared" si="19"/>
        <v>4386.6450000000004</v>
      </c>
      <c r="BA73" s="24">
        <f t="shared" si="7"/>
        <v>108925.10500000001</v>
      </c>
      <c r="BB73" s="9" t="s">
        <v>1689</v>
      </c>
      <c r="BC73" s="9" t="s">
        <v>1690</v>
      </c>
      <c r="BD73" s="9" t="s">
        <v>1691</v>
      </c>
      <c r="BE73" s="149">
        <v>2</v>
      </c>
      <c r="BF73" s="149">
        <v>15</v>
      </c>
      <c r="BG73" s="149">
        <v>216</v>
      </c>
    </row>
    <row r="74" spans="1:59" x14ac:dyDescent="0.2">
      <c r="B74" s="143">
        <v>444</v>
      </c>
      <c r="C74" s="143" t="s">
        <v>39</v>
      </c>
      <c r="D74" s="143">
        <v>311</v>
      </c>
      <c r="E74" s="143" t="s">
        <v>601</v>
      </c>
      <c r="F74" s="143" t="s">
        <v>343</v>
      </c>
      <c r="G74" s="143"/>
      <c r="H74" s="143"/>
      <c r="I74" s="143"/>
      <c r="J74" s="143" t="s">
        <v>626</v>
      </c>
      <c r="K74" s="143" t="s">
        <v>1224</v>
      </c>
      <c r="L74" s="144"/>
      <c r="M74" s="145"/>
      <c r="N74" s="145"/>
      <c r="O74" s="146"/>
      <c r="P74" s="143"/>
      <c r="Q74" s="147"/>
      <c r="R74" s="144"/>
      <c r="S74" s="143"/>
      <c r="T74" s="143"/>
      <c r="U74" s="143"/>
      <c r="V74" s="143"/>
      <c r="W74" s="24"/>
      <c r="X74" s="144">
        <v>2212</v>
      </c>
      <c r="Y74" s="143">
        <v>8.3199999999999995E-4</v>
      </c>
      <c r="Z74" s="143">
        <f t="shared" si="3"/>
        <v>1.8403839999999998</v>
      </c>
      <c r="AA74" s="143">
        <v>0.312</v>
      </c>
      <c r="AB74" s="143">
        <f t="shared" si="4"/>
        <v>690.14400000000001</v>
      </c>
      <c r="AC74" s="147">
        <f t="shared" si="5"/>
        <v>12166</v>
      </c>
      <c r="AD74" s="144"/>
      <c r="AE74" s="143"/>
      <c r="AF74" s="143"/>
      <c r="AG74" s="143"/>
      <c r="AH74" s="143"/>
      <c r="AI74" s="147"/>
      <c r="AJ74" s="144">
        <v>718</v>
      </c>
      <c r="AK74" s="143">
        <f t="shared" si="14"/>
        <v>1.7192500000000001E-3</v>
      </c>
      <c r="AL74" s="143">
        <f t="shared" si="15"/>
        <v>1.2344215000000001</v>
      </c>
      <c r="AM74" s="143">
        <v>0.69799999999999995</v>
      </c>
      <c r="AN74" s="143">
        <f t="shared" si="16"/>
        <v>501.16399999999999</v>
      </c>
      <c r="AO74" s="147">
        <f t="shared" si="17"/>
        <v>13570.199999999999</v>
      </c>
      <c r="AP74" s="144"/>
      <c r="AQ74" s="143"/>
      <c r="AR74" s="143"/>
      <c r="AS74" s="143"/>
      <c r="AT74" s="143"/>
      <c r="AU74" s="147"/>
      <c r="AV74" s="143">
        <f t="shared" si="0"/>
        <v>2930</v>
      </c>
      <c r="AW74" s="143">
        <f t="shared" si="1"/>
        <v>1191.308</v>
      </c>
      <c r="AX74" s="24">
        <f t="shared" si="2"/>
        <v>25736.199999999997</v>
      </c>
      <c r="AY74" s="148">
        <v>0.64500000000000002</v>
      </c>
      <c r="AZ74" s="23">
        <f t="shared" si="19"/>
        <v>1889.8500000000001</v>
      </c>
      <c r="BA74" s="24">
        <f t="shared" si="7"/>
        <v>27626.049999999996</v>
      </c>
      <c r="BB74" s="9" t="s">
        <v>1689</v>
      </c>
      <c r="BC74" s="9" t="s">
        <v>1690</v>
      </c>
      <c r="BD74" s="9" t="s">
        <v>1691</v>
      </c>
      <c r="BE74" s="149" t="s">
        <v>1493</v>
      </c>
      <c r="BF74" s="149" t="s">
        <v>1493</v>
      </c>
      <c r="BG74" s="149" t="s">
        <v>1493</v>
      </c>
    </row>
    <row r="75" spans="1:59" x14ac:dyDescent="0.2">
      <c r="A75" s="128" t="str">
        <f>F75&amp;K75</f>
        <v>VILCASHWAMANQUECHUA</v>
      </c>
      <c r="B75" s="143">
        <v>444</v>
      </c>
      <c r="C75" s="143" t="s">
        <v>39</v>
      </c>
      <c r="D75" s="143">
        <v>311</v>
      </c>
      <c r="E75" s="143" t="s">
        <v>601</v>
      </c>
      <c r="F75" s="143" t="s">
        <v>343</v>
      </c>
      <c r="G75" s="143"/>
      <c r="H75" s="143"/>
      <c r="I75" s="143"/>
      <c r="J75" s="143" t="s">
        <v>626</v>
      </c>
      <c r="K75" s="143" t="s">
        <v>1390</v>
      </c>
      <c r="L75" s="144">
        <v>1689</v>
      </c>
      <c r="M75" s="145">
        <v>6.5799999999999995E-4</v>
      </c>
      <c r="N75" s="145">
        <f t="shared" si="8"/>
        <v>1.111362</v>
      </c>
      <c r="O75" s="146">
        <v>9.6666666666666665E-2</v>
      </c>
      <c r="P75" s="143">
        <f t="shared" si="9"/>
        <v>163.27000000000001</v>
      </c>
      <c r="Q75" s="147">
        <f>$Q$9*L75</f>
        <v>9120.6</v>
      </c>
      <c r="R75" s="144">
        <v>660</v>
      </c>
      <c r="S75" s="143">
        <f t="shared" si="20"/>
        <v>2.4640000000000006E-2</v>
      </c>
      <c r="T75" s="143">
        <f t="shared" si="21"/>
        <v>16.262400000000003</v>
      </c>
      <c r="U75" s="143">
        <v>0.45</v>
      </c>
      <c r="V75" s="143">
        <f t="shared" si="22"/>
        <v>297</v>
      </c>
      <c r="W75" s="24">
        <f t="shared" si="23"/>
        <v>44690.94</v>
      </c>
      <c r="X75" s="144">
        <v>1420</v>
      </c>
      <c r="Y75" s="143">
        <v>8.3199999999999995E-4</v>
      </c>
      <c r="Z75" s="143">
        <f t="shared" si="3"/>
        <v>1.1814399999999998</v>
      </c>
      <c r="AA75" s="143">
        <v>0.312</v>
      </c>
      <c r="AB75" s="143">
        <f t="shared" si="4"/>
        <v>443.04</v>
      </c>
      <c r="AC75" s="147">
        <f t="shared" si="5"/>
        <v>7810</v>
      </c>
      <c r="AD75" s="144">
        <v>1881</v>
      </c>
      <c r="AE75" s="143">
        <f t="shared" si="10"/>
        <v>1.7698500000000002E-2</v>
      </c>
      <c r="AF75" s="143">
        <f t="shared" si="11"/>
        <v>33.290878500000005</v>
      </c>
      <c r="AG75" s="143">
        <v>0.81</v>
      </c>
      <c r="AH75" s="143">
        <f t="shared" si="12"/>
        <v>1523.6100000000001</v>
      </c>
      <c r="AI75" s="147">
        <f t="shared" si="13"/>
        <v>15424.199999999999</v>
      </c>
      <c r="AJ75" s="144">
        <v>3185</v>
      </c>
      <c r="AK75" s="143">
        <f t="shared" si="14"/>
        <v>1.7192500000000001E-3</v>
      </c>
      <c r="AL75" s="143">
        <f t="shared" si="15"/>
        <v>5.4758112500000005</v>
      </c>
      <c r="AM75" s="143">
        <v>0.69799999999999995</v>
      </c>
      <c r="AN75" s="143">
        <f t="shared" si="16"/>
        <v>2223.1299999999997</v>
      </c>
      <c r="AO75" s="147">
        <f t="shared" si="17"/>
        <v>60196.499999999993</v>
      </c>
      <c r="AP75" s="144">
        <v>710</v>
      </c>
      <c r="AQ75" s="143">
        <f t="shared" si="18"/>
        <v>3.0800000000000007E-3</v>
      </c>
      <c r="AR75" s="143">
        <f>+AP75*AQ75</f>
        <v>2.1868000000000003</v>
      </c>
      <c r="AS75" s="143">
        <v>1.59</v>
      </c>
      <c r="AT75" s="143">
        <f>+AP75*AS75</f>
        <v>1128.9000000000001</v>
      </c>
      <c r="AU75" s="147">
        <f>$AU$9*AP75</f>
        <v>8378</v>
      </c>
      <c r="AV75" s="143">
        <f t="shared" ref="AV75:AV138" si="24">+L75+R75+X75+AD75+AJ75+AP75</f>
        <v>9545</v>
      </c>
      <c r="AW75" s="143">
        <f t="shared" ref="AW75:AW138" si="25">+P75+V75+AB75+AH75+AN75+AT75</f>
        <v>5778.9499999999989</v>
      </c>
      <c r="AX75" s="24">
        <f t="shared" ref="AX75:AX138" si="26">+Q75+W75+AC75+AI75+AO75+AU75</f>
        <v>145620.24</v>
      </c>
      <c r="AY75" s="148">
        <v>0.64500000000000002</v>
      </c>
      <c r="AZ75" s="23">
        <f t="shared" si="19"/>
        <v>6156.5250000000005</v>
      </c>
      <c r="BA75" s="24">
        <f t="shared" si="7"/>
        <v>151776.76499999998</v>
      </c>
      <c r="BB75" s="9" t="s">
        <v>1689</v>
      </c>
      <c r="BC75" s="9" t="s">
        <v>1690</v>
      </c>
      <c r="BD75" s="9" t="s">
        <v>1691</v>
      </c>
      <c r="BE75" s="149">
        <v>86</v>
      </c>
      <c r="BF75" s="149">
        <v>462</v>
      </c>
      <c r="BG75" s="149">
        <v>3034</v>
      </c>
    </row>
    <row r="76" spans="1:59" x14ac:dyDescent="0.2">
      <c r="B76" s="143">
        <v>445</v>
      </c>
      <c r="C76" s="143" t="s">
        <v>63</v>
      </c>
      <c r="D76" s="143">
        <v>300</v>
      </c>
      <c r="E76" s="143" t="s">
        <v>602</v>
      </c>
      <c r="F76" s="143" t="s">
        <v>63</v>
      </c>
      <c r="G76" s="143"/>
      <c r="H76" s="143"/>
      <c r="I76" s="143"/>
      <c r="J76" s="143" t="s">
        <v>626</v>
      </c>
      <c r="K76" s="143" t="s">
        <v>1224</v>
      </c>
      <c r="L76" s="144"/>
      <c r="M76" s="145"/>
      <c r="N76" s="145"/>
      <c r="O76" s="146"/>
      <c r="P76" s="143"/>
      <c r="Q76" s="147"/>
      <c r="R76" s="144"/>
      <c r="S76" s="143"/>
      <c r="T76" s="143"/>
      <c r="U76" s="143"/>
      <c r="V76" s="143"/>
      <c r="W76" s="24"/>
      <c r="X76" s="144">
        <v>3500</v>
      </c>
      <c r="Y76" s="143">
        <v>8.3199999999999995E-4</v>
      </c>
      <c r="Z76" s="143">
        <f t="shared" ref="Z76:Z139" si="27">+X76*Y76</f>
        <v>2.9119999999999999</v>
      </c>
      <c r="AA76" s="143">
        <v>0.312</v>
      </c>
      <c r="AB76" s="143">
        <f t="shared" ref="AB76:AB139" si="28">+X76*AA76</f>
        <v>1092</v>
      </c>
      <c r="AC76" s="147">
        <f t="shared" ref="AC76:AC139" si="29">$AC$9*X76</f>
        <v>19250</v>
      </c>
      <c r="AD76" s="144"/>
      <c r="AE76" s="143"/>
      <c r="AF76" s="143"/>
      <c r="AG76" s="143"/>
      <c r="AH76" s="143"/>
      <c r="AI76" s="147"/>
      <c r="AJ76" s="144"/>
      <c r="AK76" s="143"/>
      <c r="AL76" s="143"/>
      <c r="AM76" s="143"/>
      <c r="AN76" s="143"/>
      <c r="AO76" s="147"/>
      <c r="AP76" s="144"/>
      <c r="AQ76" s="143"/>
      <c r="AR76" s="143"/>
      <c r="AS76" s="143"/>
      <c r="AT76" s="143"/>
      <c r="AU76" s="147"/>
      <c r="AV76" s="143">
        <f t="shared" si="24"/>
        <v>3500</v>
      </c>
      <c r="AW76" s="143">
        <f t="shared" si="25"/>
        <v>1092</v>
      </c>
      <c r="AX76" s="24">
        <f t="shared" si="26"/>
        <v>19250</v>
      </c>
      <c r="AY76" s="148">
        <v>0.64500000000000002</v>
      </c>
      <c r="AZ76" s="23">
        <f t="shared" si="19"/>
        <v>2257.5</v>
      </c>
      <c r="BA76" s="24">
        <f t="shared" ref="BA76:BA139" si="30">+AZ76+AX76</f>
        <v>21507.5</v>
      </c>
      <c r="BB76" s="9" t="s">
        <v>1689</v>
      </c>
      <c r="BC76" s="9" t="s">
        <v>1690</v>
      </c>
      <c r="BD76" s="9" t="s">
        <v>1691</v>
      </c>
      <c r="BE76" s="149">
        <v>128</v>
      </c>
      <c r="BF76" s="149">
        <v>691</v>
      </c>
      <c r="BG76" s="149">
        <v>7835</v>
      </c>
    </row>
    <row r="77" spans="1:59" x14ac:dyDescent="0.2">
      <c r="B77" s="143">
        <v>445</v>
      </c>
      <c r="C77" s="143" t="s">
        <v>63</v>
      </c>
      <c r="D77" s="143">
        <v>304</v>
      </c>
      <c r="E77" s="143" t="s">
        <v>603</v>
      </c>
      <c r="F77" s="143" t="s">
        <v>344</v>
      </c>
      <c r="G77" s="143"/>
      <c r="H77" s="143"/>
      <c r="I77" s="143"/>
      <c r="J77" s="143" t="s">
        <v>626</v>
      </c>
      <c r="K77" s="143" t="s">
        <v>340</v>
      </c>
      <c r="L77" s="144">
        <v>45</v>
      </c>
      <c r="M77" s="145">
        <v>6.5799999999999995E-4</v>
      </c>
      <c r="N77" s="145">
        <f t="shared" ref="N77:N138" si="31">+M77*L77</f>
        <v>2.9609999999999997E-2</v>
      </c>
      <c r="O77" s="146">
        <v>9.3333333333333338E-2</v>
      </c>
      <c r="P77" s="143">
        <f t="shared" ref="P77:P138" si="32">+L77*O77</f>
        <v>4.2</v>
      </c>
      <c r="Q77" s="147">
        <f>$Q$9*L77</f>
        <v>243.00000000000003</v>
      </c>
      <c r="R77" s="144"/>
      <c r="S77" s="143"/>
      <c r="T77" s="143"/>
      <c r="U77" s="143"/>
      <c r="V77" s="143"/>
      <c r="W77" s="24"/>
      <c r="X77" s="144"/>
      <c r="Y77" s="143"/>
      <c r="Z77" s="143"/>
      <c r="AA77" s="143"/>
      <c r="AB77" s="143"/>
      <c r="AC77" s="147"/>
      <c r="AD77" s="144">
        <v>576</v>
      </c>
      <c r="AE77" s="143">
        <f t="shared" ref="AE77:AE138" si="33">0.19*0.23*0.405</f>
        <v>1.7698500000000002E-2</v>
      </c>
      <c r="AF77" s="143">
        <f t="shared" ref="AF77:AF138" si="34">+AD77*AE77</f>
        <v>10.194336000000002</v>
      </c>
      <c r="AG77" s="143">
        <v>0.81</v>
      </c>
      <c r="AH77" s="143">
        <f t="shared" ref="AH77:AH138" si="35">+AD77*AG77</f>
        <v>466.56000000000006</v>
      </c>
      <c r="AI77" s="147">
        <f t="shared" ref="AI77:AI138" si="36">$AI$9*AD77</f>
        <v>4723.2</v>
      </c>
      <c r="AJ77" s="144">
        <v>1152</v>
      </c>
      <c r="AK77" s="143">
        <f t="shared" ref="AK77:AK138" si="37">0.23*0.23*0.0325</f>
        <v>1.7192500000000001E-3</v>
      </c>
      <c r="AL77" s="143">
        <f t="shared" ref="AL77:AL138" si="38">+AJ77*AK77</f>
        <v>1.9805760000000001</v>
      </c>
      <c r="AM77" s="143">
        <v>0.69799999999999995</v>
      </c>
      <c r="AN77" s="143">
        <f t="shared" ref="AN77:AN138" si="39">+AJ77*AM77</f>
        <v>804.096</v>
      </c>
      <c r="AO77" s="147">
        <f t="shared" ref="AO77:AO138" si="40">$AO$9*AJ77</f>
        <v>21772.799999999999</v>
      </c>
      <c r="AP77" s="144">
        <v>200</v>
      </c>
      <c r="AQ77" s="143">
        <f t="shared" ref="AQ77:AQ138" si="41">0.22*0.4*0.035</f>
        <v>3.0800000000000007E-3</v>
      </c>
      <c r="AR77" s="143">
        <f>+AP77*AQ77</f>
        <v>0.6160000000000001</v>
      </c>
      <c r="AS77" s="143">
        <v>1.59</v>
      </c>
      <c r="AT77" s="143">
        <f>+AP77*AS77</f>
        <v>318</v>
      </c>
      <c r="AU77" s="147">
        <f>$AU$9*AP77</f>
        <v>2360</v>
      </c>
      <c r="AV77" s="143">
        <f t="shared" si="24"/>
        <v>1973</v>
      </c>
      <c r="AW77" s="143">
        <f t="shared" si="25"/>
        <v>1592.856</v>
      </c>
      <c r="AX77" s="24">
        <f t="shared" si="26"/>
        <v>29099</v>
      </c>
      <c r="AY77" s="148">
        <v>0.64500000000000002</v>
      </c>
      <c r="AZ77" s="23">
        <f t="shared" si="19"/>
        <v>1272.585</v>
      </c>
      <c r="BA77" s="24">
        <f t="shared" si="30"/>
        <v>30371.584999999999</v>
      </c>
      <c r="BB77" s="9" t="s">
        <v>1689</v>
      </c>
      <c r="BC77" s="9" t="s">
        <v>1690</v>
      </c>
      <c r="BD77" s="9" t="s">
        <v>1691</v>
      </c>
      <c r="BE77" s="149">
        <v>16</v>
      </c>
      <c r="BF77" s="149">
        <v>39</v>
      </c>
      <c r="BG77" s="149">
        <v>140</v>
      </c>
    </row>
    <row r="78" spans="1:59" x14ac:dyDescent="0.2">
      <c r="B78" s="143">
        <v>445</v>
      </c>
      <c r="C78" s="143" t="s">
        <v>63</v>
      </c>
      <c r="D78" s="143">
        <v>304</v>
      </c>
      <c r="E78" s="143" t="s">
        <v>603</v>
      </c>
      <c r="F78" s="143" t="s">
        <v>344</v>
      </c>
      <c r="G78" s="143"/>
      <c r="H78" s="143"/>
      <c r="I78" s="143"/>
      <c r="J78" s="143" t="s">
        <v>626</v>
      </c>
      <c r="K78" s="143" t="s">
        <v>1224</v>
      </c>
      <c r="L78" s="144"/>
      <c r="M78" s="145"/>
      <c r="N78" s="145"/>
      <c r="O78" s="146"/>
      <c r="P78" s="143"/>
      <c r="Q78" s="147"/>
      <c r="R78" s="144"/>
      <c r="S78" s="143"/>
      <c r="T78" s="143"/>
      <c r="U78" s="143"/>
      <c r="V78" s="143"/>
      <c r="W78" s="24"/>
      <c r="X78" s="144">
        <v>332</v>
      </c>
      <c r="Y78" s="143">
        <v>8.3199999999999995E-4</v>
      </c>
      <c r="Z78" s="143">
        <f t="shared" si="27"/>
        <v>0.27622399999999997</v>
      </c>
      <c r="AA78" s="143">
        <v>0.312</v>
      </c>
      <c r="AB78" s="143">
        <f t="shared" si="28"/>
        <v>103.584</v>
      </c>
      <c r="AC78" s="147">
        <f t="shared" si="29"/>
        <v>1826</v>
      </c>
      <c r="AD78" s="144"/>
      <c r="AE78" s="143"/>
      <c r="AF78" s="143"/>
      <c r="AG78" s="143"/>
      <c r="AH78" s="143"/>
      <c r="AI78" s="147"/>
      <c r="AJ78" s="144"/>
      <c r="AK78" s="143"/>
      <c r="AL78" s="143"/>
      <c r="AM78" s="143"/>
      <c r="AN78" s="143"/>
      <c r="AO78" s="147"/>
      <c r="AP78" s="144"/>
      <c r="AQ78" s="143"/>
      <c r="AR78" s="143"/>
      <c r="AS78" s="143"/>
      <c r="AT78" s="143"/>
      <c r="AU78" s="147"/>
      <c r="AV78" s="143">
        <f t="shared" si="24"/>
        <v>332</v>
      </c>
      <c r="AW78" s="143">
        <f t="shared" si="25"/>
        <v>103.584</v>
      </c>
      <c r="AX78" s="24">
        <f t="shared" si="26"/>
        <v>1826</v>
      </c>
      <c r="AY78" s="148">
        <v>0.64500000000000002</v>
      </c>
      <c r="AZ78" s="23">
        <f t="shared" si="19"/>
        <v>214.14000000000001</v>
      </c>
      <c r="BA78" s="24">
        <f t="shared" si="30"/>
        <v>2040.14</v>
      </c>
      <c r="BB78" s="9" t="s">
        <v>1689</v>
      </c>
      <c r="BC78" s="9" t="s">
        <v>1690</v>
      </c>
      <c r="BD78" s="9" t="s">
        <v>1691</v>
      </c>
      <c r="BE78" s="149" t="s">
        <v>1493</v>
      </c>
      <c r="BF78" s="149" t="s">
        <v>1493</v>
      </c>
      <c r="BG78" s="149" t="s">
        <v>1493</v>
      </c>
    </row>
    <row r="79" spans="1:59" x14ac:dyDescent="0.2">
      <c r="B79" s="143">
        <v>446</v>
      </c>
      <c r="C79" s="143" t="s">
        <v>66</v>
      </c>
      <c r="D79" s="143">
        <v>303</v>
      </c>
      <c r="E79" s="143" t="s">
        <v>448</v>
      </c>
      <c r="F79" s="143" t="s">
        <v>67</v>
      </c>
      <c r="G79" s="143"/>
      <c r="H79" s="143"/>
      <c r="I79" s="143"/>
      <c r="J79" s="143" t="s">
        <v>626</v>
      </c>
      <c r="K79" s="143" t="s">
        <v>1224</v>
      </c>
      <c r="L79" s="144"/>
      <c r="M79" s="145"/>
      <c r="N79" s="145"/>
      <c r="O79" s="146"/>
      <c r="P79" s="143"/>
      <c r="Q79" s="147"/>
      <c r="R79" s="144"/>
      <c r="S79" s="143"/>
      <c r="T79" s="143"/>
      <c r="U79" s="143"/>
      <c r="V79" s="143"/>
      <c r="W79" s="24"/>
      <c r="X79" s="144">
        <v>1584</v>
      </c>
      <c r="Y79" s="143">
        <v>8.3199999999999995E-4</v>
      </c>
      <c r="Z79" s="143">
        <f t="shared" si="27"/>
        <v>1.3178879999999999</v>
      </c>
      <c r="AA79" s="143">
        <v>0.312</v>
      </c>
      <c r="AB79" s="143">
        <f t="shared" si="28"/>
        <v>494.20800000000003</v>
      </c>
      <c r="AC79" s="147">
        <f t="shared" si="29"/>
        <v>8712</v>
      </c>
      <c r="AD79" s="144"/>
      <c r="AE79" s="143"/>
      <c r="AF79" s="143"/>
      <c r="AG79" s="143"/>
      <c r="AH79" s="143"/>
      <c r="AI79" s="147"/>
      <c r="AJ79" s="144"/>
      <c r="AK79" s="143"/>
      <c r="AL79" s="143"/>
      <c r="AM79" s="143"/>
      <c r="AN79" s="143"/>
      <c r="AO79" s="147"/>
      <c r="AP79" s="144"/>
      <c r="AQ79" s="143"/>
      <c r="AR79" s="143"/>
      <c r="AS79" s="143"/>
      <c r="AT79" s="143"/>
      <c r="AU79" s="147"/>
      <c r="AV79" s="143">
        <f t="shared" si="24"/>
        <v>1584</v>
      </c>
      <c r="AW79" s="143">
        <f t="shared" si="25"/>
        <v>494.20800000000003</v>
      </c>
      <c r="AX79" s="24">
        <f t="shared" si="26"/>
        <v>8712</v>
      </c>
      <c r="AY79" s="148">
        <v>0.64500000000000002</v>
      </c>
      <c r="AZ79" s="23">
        <f t="shared" si="19"/>
        <v>1021.6800000000001</v>
      </c>
      <c r="BA79" s="24">
        <f t="shared" si="30"/>
        <v>9733.68</v>
      </c>
      <c r="BB79" s="9" t="s">
        <v>1689</v>
      </c>
      <c r="BC79" s="9" t="s">
        <v>1690</v>
      </c>
      <c r="BD79" s="9" t="s">
        <v>1691</v>
      </c>
      <c r="BE79" s="149">
        <v>3</v>
      </c>
      <c r="BF79" s="149">
        <v>35</v>
      </c>
      <c r="BG79" s="149">
        <v>804</v>
      </c>
    </row>
    <row r="80" spans="1:59" x14ac:dyDescent="0.2">
      <c r="A80" s="128" t="str">
        <f>F80&amp;K80</f>
        <v>ACOMAYOQUECHUA</v>
      </c>
      <c r="B80" s="143">
        <v>446</v>
      </c>
      <c r="C80" s="143" t="s">
        <v>66</v>
      </c>
      <c r="D80" s="143">
        <v>303</v>
      </c>
      <c r="E80" s="143" t="s">
        <v>448</v>
      </c>
      <c r="F80" s="143" t="s">
        <v>67</v>
      </c>
      <c r="G80" s="143"/>
      <c r="H80" s="143"/>
      <c r="I80" s="143"/>
      <c r="J80" s="143" t="s">
        <v>626</v>
      </c>
      <c r="K80" s="143" t="s">
        <v>1390</v>
      </c>
      <c r="L80" s="144">
        <v>1126</v>
      </c>
      <c r="M80" s="145">
        <v>6.5799999999999995E-4</v>
      </c>
      <c r="N80" s="145">
        <f t="shared" si="31"/>
        <v>0.7409079999999999</v>
      </c>
      <c r="O80" s="146">
        <v>0.125</v>
      </c>
      <c r="P80" s="143">
        <f t="shared" si="32"/>
        <v>140.75</v>
      </c>
      <c r="Q80" s="147">
        <f>$Q$9*L80</f>
        <v>6080.4000000000005</v>
      </c>
      <c r="R80" s="144">
        <v>630</v>
      </c>
      <c r="S80" s="143">
        <f t="shared" ref="S80:S134" si="42">0.14*0.22*0.8</f>
        <v>2.4640000000000006E-2</v>
      </c>
      <c r="T80" s="143">
        <f t="shared" ref="T80:T134" si="43">+R80*S80</f>
        <v>15.523200000000003</v>
      </c>
      <c r="U80" s="143">
        <v>0.45</v>
      </c>
      <c r="V80" s="143">
        <f t="shared" ref="V80:V134" si="44">+R80*U80</f>
        <v>283.5</v>
      </c>
      <c r="W80" s="24">
        <f t="shared" ref="W80:W134" si="45">$W$9*Q80</f>
        <v>29793.960000000006</v>
      </c>
      <c r="X80" s="144">
        <v>630</v>
      </c>
      <c r="Y80" s="143">
        <v>8.3199999999999995E-4</v>
      </c>
      <c r="Z80" s="143">
        <f t="shared" si="27"/>
        <v>0.52415999999999996</v>
      </c>
      <c r="AA80" s="143">
        <v>0.312</v>
      </c>
      <c r="AB80" s="143">
        <f t="shared" si="28"/>
        <v>196.56</v>
      </c>
      <c r="AC80" s="147">
        <f t="shared" si="29"/>
        <v>3465</v>
      </c>
      <c r="AD80" s="144">
        <v>1289</v>
      </c>
      <c r="AE80" s="143">
        <f t="shared" si="33"/>
        <v>1.7698500000000002E-2</v>
      </c>
      <c r="AF80" s="143">
        <f t="shared" si="34"/>
        <v>22.813366500000004</v>
      </c>
      <c r="AG80" s="143">
        <v>0.81</v>
      </c>
      <c r="AH80" s="143">
        <f t="shared" si="35"/>
        <v>1044.0900000000001</v>
      </c>
      <c r="AI80" s="147">
        <f t="shared" si="36"/>
        <v>10569.8</v>
      </c>
      <c r="AJ80" s="144">
        <v>3200</v>
      </c>
      <c r="AK80" s="143">
        <f t="shared" si="37"/>
        <v>1.7192500000000001E-3</v>
      </c>
      <c r="AL80" s="143">
        <f t="shared" si="38"/>
        <v>5.5015999999999998</v>
      </c>
      <c r="AM80" s="143">
        <v>0.69799999999999995</v>
      </c>
      <c r="AN80" s="143">
        <f t="shared" si="39"/>
        <v>2233.6</v>
      </c>
      <c r="AO80" s="147">
        <f t="shared" si="40"/>
        <v>60479.999999999993</v>
      </c>
      <c r="AP80" s="144">
        <v>510</v>
      </c>
      <c r="AQ80" s="143">
        <f t="shared" si="41"/>
        <v>3.0800000000000007E-3</v>
      </c>
      <c r="AR80" s="143">
        <f>+AP80*AQ80</f>
        <v>1.5708000000000004</v>
      </c>
      <c r="AS80" s="143">
        <v>1.59</v>
      </c>
      <c r="AT80" s="143">
        <f>+AP80*AS80</f>
        <v>810.90000000000009</v>
      </c>
      <c r="AU80" s="147">
        <f>$AU$9*AP80</f>
        <v>6018</v>
      </c>
      <c r="AV80" s="143">
        <f t="shared" si="24"/>
        <v>7385</v>
      </c>
      <c r="AW80" s="143">
        <f t="shared" si="25"/>
        <v>4709.3999999999996</v>
      </c>
      <c r="AX80" s="24">
        <f t="shared" si="26"/>
        <v>116407.16</v>
      </c>
      <c r="AY80" s="148">
        <v>0.64500000000000002</v>
      </c>
      <c r="AZ80" s="23">
        <f t="shared" ref="AZ80:AZ143" si="46">+AV80*AY80</f>
        <v>4763.3249999999998</v>
      </c>
      <c r="BA80" s="24">
        <f t="shared" si="30"/>
        <v>121170.485</v>
      </c>
      <c r="BB80" s="9" t="s">
        <v>1689</v>
      </c>
      <c r="BC80" s="9" t="s">
        <v>1690</v>
      </c>
      <c r="BD80" s="9" t="s">
        <v>1691</v>
      </c>
      <c r="BE80" s="149">
        <v>46</v>
      </c>
      <c r="BF80" s="149">
        <v>279</v>
      </c>
      <c r="BG80" s="149">
        <v>3061</v>
      </c>
    </row>
    <row r="81" spans="1:59" x14ac:dyDescent="0.2">
      <c r="B81" s="143">
        <v>446</v>
      </c>
      <c r="C81" s="143" t="s">
        <v>66</v>
      </c>
      <c r="D81" s="143">
        <v>300</v>
      </c>
      <c r="E81" s="143" t="s">
        <v>449</v>
      </c>
      <c r="F81" s="143" t="s">
        <v>69</v>
      </c>
      <c r="G81" s="143"/>
      <c r="H81" s="143"/>
      <c r="I81" s="143"/>
      <c r="J81" s="143" t="s">
        <v>626</v>
      </c>
      <c r="K81" s="143" t="s">
        <v>1224</v>
      </c>
      <c r="L81" s="144"/>
      <c r="M81" s="145"/>
      <c r="N81" s="145"/>
      <c r="O81" s="146"/>
      <c r="P81" s="143"/>
      <c r="Q81" s="147"/>
      <c r="R81" s="144"/>
      <c r="S81" s="143"/>
      <c r="T81" s="143"/>
      <c r="U81" s="143"/>
      <c r="V81" s="143"/>
      <c r="W81" s="24"/>
      <c r="X81" s="144">
        <v>1920</v>
      </c>
      <c r="Y81" s="143">
        <v>8.3199999999999995E-4</v>
      </c>
      <c r="Z81" s="143">
        <f t="shared" si="27"/>
        <v>1.59744</v>
      </c>
      <c r="AA81" s="143">
        <v>0.312</v>
      </c>
      <c r="AB81" s="143">
        <f t="shared" si="28"/>
        <v>599.04</v>
      </c>
      <c r="AC81" s="147">
        <f t="shared" si="29"/>
        <v>10560</v>
      </c>
      <c r="AD81" s="144"/>
      <c r="AE81" s="143"/>
      <c r="AF81" s="143"/>
      <c r="AG81" s="143"/>
      <c r="AH81" s="143"/>
      <c r="AI81" s="147"/>
      <c r="AJ81" s="144"/>
      <c r="AK81" s="143"/>
      <c r="AL81" s="143"/>
      <c r="AM81" s="143"/>
      <c r="AN81" s="143"/>
      <c r="AO81" s="147"/>
      <c r="AP81" s="144"/>
      <c r="AQ81" s="143"/>
      <c r="AR81" s="143"/>
      <c r="AS81" s="143"/>
      <c r="AT81" s="143"/>
      <c r="AU81" s="147"/>
      <c r="AV81" s="143">
        <f t="shared" si="24"/>
        <v>1920</v>
      </c>
      <c r="AW81" s="143">
        <f t="shared" si="25"/>
        <v>599.04</v>
      </c>
      <c r="AX81" s="24">
        <f t="shared" si="26"/>
        <v>10560</v>
      </c>
      <c r="AY81" s="148">
        <v>0.64500000000000002</v>
      </c>
      <c r="AZ81" s="23">
        <f t="shared" si="46"/>
        <v>1238.4000000000001</v>
      </c>
      <c r="BA81" s="24">
        <f t="shared" si="30"/>
        <v>11798.4</v>
      </c>
      <c r="BB81" s="9" t="s">
        <v>1689</v>
      </c>
      <c r="BC81" s="9" t="s">
        <v>1690</v>
      </c>
      <c r="BD81" s="9" t="s">
        <v>1691</v>
      </c>
      <c r="BE81" s="149">
        <v>46</v>
      </c>
      <c r="BF81" s="149">
        <v>274</v>
      </c>
      <c r="BG81" s="149">
        <v>2818</v>
      </c>
    </row>
    <row r="82" spans="1:59" x14ac:dyDescent="0.2">
      <c r="A82" s="128" t="str">
        <f>F82&amp;K82</f>
        <v>ANTAQUECHUA</v>
      </c>
      <c r="B82" s="143">
        <v>446</v>
      </c>
      <c r="C82" s="143" t="s">
        <v>66</v>
      </c>
      <c r="D82" s="143">
        <v>300</v>
      </c>
      <c r="E82" s="143" t="s">
        <v>449</v>
      </c>
      <c r="F82" s="143" t="s">
        <v>69</v>
      </c>
      <c r="G82" s="143"/>
      <c r="H82" s="143"/>
      <c r="I82" s="143"/>
      <c r="J82" s="143" t="s">
        <v>626</v>
      </c>
      <c r="K82" s="143" t="s">
        <v>1390</v>
      </c>
      <c r="L82" s="144">
        <v>1614</v>
      </c>
      <c r="M82" s="145">
        <v>6.5799999999999995E-4</v>
      </c>
      <c r="N82" s="145">
        <f t="shared" si="31"/>
        <v>1.062012</v>
      </c>
      <c r="O82" s="146">
        <v>0.125</v>
      </c>
      <c r="P82" s="143">
        <f t="shared" si="32"/>
        <v>201.75</v>
      </c>
      <c r="Q82" s="147">
        <f>$Q$9*L82</f>
        <v>8715.6</v>
      </c>
      <c r="R82" s="144">
        <v>900</v>
      </c>
      <c r="S82" s="143">
        <f t="shared" si="42"/>
        <v>2.4640000000000006E-2</v>
      </c>
      <c r="T82" s="143">
        <f t="shared" si="43"/>
        <v>22.176000000000005</v>
      </c>
      <c r="U82" s="143">
        <v>0.45</v>
      </c>
      <c r="V82" s="143">
        <f t="shared" si="44"/>
        <v>405</v>
      </c>
      <c r="W82" s="24">
        <f t="shared" si="45"/>
        <v>42706.44</v>
      </c>
      <c r="X82" s="144">
        <v>900</v>
      </c>
      <c r="Y82" s="143">
        <v>8.3199999999999995E-4</v>
      </c>
      <c r="Z82" s="143">
        <f t="shared" si="27"/>
        <v>0.74879999999999991</v>
      </c>
      <c r="AA82" s="143">
        <v>0.312</v>
      </c>
      <c r="AB82" s="143">
        <f t="shared" si="28"/>
        <v>280.8</v>
      </c>
      <c r="AC82" s="147">
        <f t="shared" si="29"/>
        <v>4950</v>
      </c>
      <c r="AD82" s="144">
        <v>1630</v>
      </c>
      <c r="AE82" s="143">
        <f t="shared" si="33"/>
        <v>1.7698500000000002E-2</v>
      </c>
      <c r="AF82" s="143">
        <f t="shared" si="34"/>
        <v>28.848555000000005</v>
      </c>
      <c r="AG82" s="143">
        <v>0.81</v>
      </c>
      <c r="AH82" s="143">
        <f t="shared" si="35"/>
        <v>1320.3000000000002</v>
      </c>
      <c r="AI82" s="147">
        <f t="shared" si="36"/>
        <v>13365.999999999998</v>
      </c>
      <c r="AJ82" s="144">
        <v>4504</v>
      </c>
      <c r="AK82" s="143">
        <f t="shared" si="37"/>
        <v>1.7192500000000001E-3</v>
      </c>
      <c r="AL82" s="143">
        <f t="shared" si="38"/>
        <v>7.7435020000000003</v>
      </c>
      <c r="AM82" s="143">
        <v>0.69799999999999995</v>
      </c>
      <c r="AN82" s="143">
        <f t="shared" si="39"/>
        <v>3143.7919999999999</v>
      </c>
      <c r="AO82" s="147">
        <f t="shared" si="40"/>
        <v>85125.599999999991</v>
      </c>
      <c r="AP82" s="144">
        <v>660</v>
      </c>
      <c r="AQ82" s="143">
        <f t="shared" si="41"/>
        <v>3.0800000000000007E-3</v>
      </c>
      <c r="AR82" s="143">
        <f>+AP82*AQ82</f>
        <v>2.0328000000000004</v>
      </c>
      <c r="AS82" s="143">
        <v>1.59</v>
      </c>
      <c r="AT82" s="143">
        <f>+AP82*AS82</f>
        <v>1049.4000000000001</v>
      </c>
      <c r="AU82" s="147">
        <f>$AU$9*AP82</f>
        <v>7788.0000000000009</v>
      </c>
      <c r="AV82" s="143">
        <f t="shared" si="24"/>
        <v>10208</v>
      </c>
      <c r="AW82" s="143">
        <f t="shared" si="25"/>
        <v>6401.0419999999995</v>
      </c>
      <c r="AX82" s="24">
        <f t="shared" si="26"/>
        <v>162651.63999999998</v>
      </c>
      <c r="AY82" s="148">
        <v>0.64500000000000002</v>
      </c>
      <c r="AZ82" s="23">
        <f t="shared" si="46"/>
        <v>6584.16</v>
      </c>
      <c r="BA82" s="24">
        <f t="shared" si="30"/>
        <v>169235.8</v>
      </c>
      <c r="BB82" s="9" t="s">
        <v>1689</v>
      </c>
      <c r="BC82" s="9" t="s">
        <v>1690</v>
      </c>
      <c r="BD82" s="9" t="s">
        <v>1691</v>
      </c>
      <c r="BE82" s="149">
        <v>28</v>
      </c>
      <c r="BF82" s="149">
        <v>148</v>
      </c>
      <c r="BG82" s="149">
        <v>1365</v>
      </c>
    </row>
    <row r="83" spans="1:59" x14ac:dyDescent="0.2">
      <c r="B83" s="143">
        <v>446</v>
      </c>
      <c r="C83" s="143" t="s">
        <v>66</v>
      </c>
      <c r="D83" s="143">
        <v>311</v>
      </c>
      <c r="E83" s="143" t="s">
        <v>604</v>
      </c>
      <c r="F83" s="143" t="s">
        <v>71</v>
      </c>
      <c r="G83" s="143"/>
      <c r="H83" s="143"/>
      <c r="I83" s="143"/>
      <c r="J83" s="143" t="s">
        <v>626</v>
      </c>
      <c r="K83" s="143" t="s">
        <v>1224</v>
      </c>
      <c r="L83" s="144"/>
      <c r="M83" s="145"/>
      <c r="N83" s="145"/>
      <c r="O83" s="146"/>
      <c r="P83" s="143"/>
      <c r="Q83" s="147"/>
      <c r="R83" s="144"/>
      <c r="S83" s="143"/>
      <c r="T83" s="143"/>
      <c r="U83" s="143"/>
      <c r="V83" s="143"/>
      <c r="W83" s="24"/>
      <c r="X83" s="144">
        <v>508</v>
      </c>
      <c r="Y83" s="143">
        <v>8.3199999999999995E-4</v>
      </c>
      <c r="Z83" s="143">
        <f t="shared" si="27"/>
        <v>0.42265599999999998</v>
      </c>
      <c r="AA83" s="143">
        <v>0.312</v>
      </c>
      <c r="AB83" s="143">
        <f t="shared" si="28"/>
        <v>158.49600000000001</v>
      </c>
      <c r="AC83" s="147">
        <f t="shared" si="29"/>
        <v>2794</v>
      </c>
      <c r="AD83" s="144"/>
      <c r="AE83" s="143"/>
      <c r="AF83" s="143"/>
      <c r="AG83" s="143"/>
      <c r="AH83" s="143"/>
      <c r="AI83" s="147"/>
      <c r="AJ83" s="144"/>
      <c r="AK83" s="143"/>
      <c r="AL83" s="143"/>
      <c r="AM83" s="143"/>
      <c r="AN83" s="143"/>
      <c r="AO83" s="147"/>
      <c r="AP83" s="144"/>
      <c r="AQ83" s="143"/>
      <c r="AR83" s="143"/>
      <c r="AS83" s="143"/>
      <c r="AT83" s="143"/>
      <c r="AU83" s="147"/>
      <c r="AV83" s="143">
        <f t="shared" si="24"/>
        <v>508</v>
      </c>
      <c r="AW83" s="143">
        <f t="shared" si="25"/>
        <v>158.49600000000001</v>
      </c>
      <c r="AX83" s="24">
        <f t="shared" si="26"/>
        <v>2794</v>
      </c>
      <c r="AY83" s="148">
        <v>0.64500000000000002</v>
      </c>
      <c r="AZ83" s="23">
        <f t="shared" si="46"/>
        <v>327.66000000000003</v>
      </c>
      <c r="BA83" s="24">
        <f t="shared" si="30"/>
        <v>3121.66</v>
      </c>
      <c r="BB83" s="9" t="s">
        <v>1689</v>
      </c>
      <c r="BC83" s="9" t="s">
        <v>1690</v>
      </c>
      <c r="BD83" s="9" t="s">
        <v>1691</v>
      </c>
      <c r="BE83" s="149">
        <v>81</v>
      </c>
      <c r="BF83" s="149">
        <v>538</v>
      </c>
      <c r="BG83" s="149">
        <v>7465</v>
      </c>
    </row>
    <row r="84" spans="1:59" x14ac:dyDescent="0.2">
      <c r="A84" s="128" t="str">
        <f>F84&amp;K84</f>
        <v>CALCAQUECHUA</v>
      </c>
      <c r="B84" s="143">
        <v>446</v>
      </c>
      <c r="C84" s="143" t="s">
        <v>66</v>
      </c>
      <c r="D84" s="143">
        <v>311</v>
      </c>
      <c r="E84" s="143" t="s">
        <v>604</v>
      </c>
      <c r="F84" s="143" t="s">
        <v>71</v>
      </c>
      <c r="G84" s="143"/>
      <c r="H84" s="143"/>
      <c r="I84" s="143"/>
      <c r="J84" s="143" t="s">
        <v>626</v>
      </c>
      <c r="K84" s="143" t="s">
        <v>1390</v>
      </c>
      <c r="L84" s="144">
        <v>238</v>
      </c>
      <c r="M84" s="145">
        <v>6.5799999999999995E-4</v>
      </c>
      <c r="N84" s="145">
        <f t="shared" si="31"/>
        <v>0.15660399999999999</v>
      </c>
      <c r="O84" s="146">
        <v>0.125</v>
      </c>
      <c r="P84" s="143">
        <f t="shared" si="32"/>
        <v>29.75</v>
      </c>
      <c r="Q84" s="147">
        <f>$Q$9*L84</f>
        <v>1285.2</v>
      </c>
      <c r="R84" s="144">
        <v>130</v>
      </c>
      <c r="S84" s="143">
        <f t="shared" si="42"/>
        <v>2.4640000000000006E-2</v>
      </c>
      <c r="T84" s="143">
        <f t="shared" si="43"/>
        <v>3.2032000000000007</v>
      </c>
      <c r="U84" s="143">
        <v>0.45</v>
      </c>
      <c r="V84" s="143">
        <f t="shared" si="44"/>
        <v>58.5</v>
      </c>
      <c r="W84" s="24">
        <f t="shared" si="45"/>
        <v>6297.4800000000005</v>
      </c>
      <c r="X84" s="144">
        <v>130</v>
      </c>
      <c r="Y84" s="143">
        <v>8.3199999999999995E-4</v>
      </c>
      <c r="Z84" s="143">
        <f t="shared" si="27"/>
        <v>0.10815999999999999</v>
      </c>
      <c r="AA84" s="143">
        <v>0.312</v>
      </c>
      <c r="AB84" s="143">
        <f t="shared" si="28"/>
        <v>40.56</v>
      </c>
      <c r="AC84" s="147">
        <f t="shared" si="29"/>
        <v>715</v>
      </c>
      <c r="AD84" s="144">
        <v>519</v>
      </c>
      <c r="AE84" s="143">
        <f t="shared" si="33"/>
        <v>1.7698500000000002E-2</v>
      </c>
      <c r="AF84" s="143">
        <f t="shared" si="34"/>
        <v>9.1855215000000019</v>
      </c>
      <c r="AG84" s="143">
        <v>0.81</v>
      </c>
      <c r="AH84" s="143">
        <f t="shared" si="35"/>
        <v>420.39000000000004</v>
      </c>
      <c r="AI84" s="147">
        <f t="shared" si="36"/>
        <v>4255.7999999999993</v>
      </c>
      <c r="AJ84" s="144">
        <v>1304</v>
      </c>
      <c r="AK84" s="143">
        <f t="shared" si="37"/>
        <v>1.7192500000000001E-3</v>
      </c>
      <c r="AL84" s="143">
        <f t="shared" si="38"/>
        <v>2.2419020000000001</v>
      </c>
      <c r="AM84" s="143">
        <v>0.69799999999999995</v>
      </c>
      <c r="AN84" s="143">
        <f t="shared" si="39"/>
        <v>910.19199999999989</v>
      </c>
      <c r="AO84" s="147">
        <f t="shared" si="40"/>
        <v>24645.599999999999</v>
      </c>
      <c r="AP84" s="144">
        <v>310</v>
      </c>
      <c r="AQ84" s="143">
        <f t="shared" si="41"/>
        <v>3.0800000000000007E-3</v>
      </c>
      <c r="AR84" s="143">
        <f>+AP84*AQ84</f>
        <v>0.9548000000000002</v>
      </c>
      <c r="AS84" s="143">
        <v>1.59</v>
      </c>
      <c r="AT84" s="143">
        <f>+AP84*AS84</f>
        <v>492.90000000000003</v>
      </c>
      <c r="AU84" s="147">
        <f>$AU$9*AP84</f>
        <v>3658</v>
      </c>
      <c r="AV84" s="143">
        <f t="shared" si="24"/>
        <v>2631</v>
      </c>
      <c r="AW84" s="143">
        <f t="shared" si="25"/>
        <v>1952.2919999999999</v>
      </c>
      <c r="AX84" s="24">
        <f t="shared" si="26"/>
        <v>40857.08</v>
      </c>
      <c r="AY84" s="148">
        <v>0.64500000000000002</v>
      </c>
      <c r="AZ84" s="23">
        <f t="shared" si="46"/>
        <v>1696.9950000000001</v>
      </c>
      <c r="BA84" s="24">
        <f t="shared" si="30"/>
        <v>42554.075000000004</v>
      </c>
      <c r="BB84" s="9" t="s">
        <v>1689</v>
      </c>
      <c r="BC84" s="9" t="s">
        <v>1690</v>
      </c>
      <c r="BD84" s="9" t="s">
        <v>1691</v>
      </c>
      <c r="BE84" s="149">
        <v>23</v>
      </c>
      <c r="BF84" s="149">
        <v>117</v>
      </c>
      <c r="BG84" s="149">
        <v>1202</v>
      </c>
    </row>
    <row r="85" spans="1:59" x14ac:dyDescent="0.2">
      <c r="B85" s="143">
        <v>446</v>
      </c>
      <c r="C85" s="143" t="s">
        <v>66</v>
      </c>
      <c r="D85" s="143">
        <v>302</v>
      </c>
      <c r="E85" s="143" t="s">
        <v>451</v>
      </c>
      <c r="F85" s="143" t="s">
        <v>73</v>
      </c>
      <c r="G85" s="143"/>
      <c r="H85" s="143"/>
      <c r="I85" s="143"/>
      <c r="J85" s="143" t="s">
        <v>626</v>
      </c>
      <c r="K85" s="143" t="s">
        <v>1224</v>
      </c>
      <c r="L85" s="144"/>
      <c r="M85" s="145"/>
      <c r="N85" s="145"/>
      <c r="O85" s="146"/>
      <c r="P85" s="143"/>
      <c r="Q85" s="147"/>
      <c r="R85" s="144"/>
      <c r="S85" s="143"/>
      <c r="T85" s="143"/>
      <c r="U85" s="143"/>
      <c r="V85" s="143"/>
      <c r="W85" s="24"/>
      <c r="X85" s="144">
        <v>1800</v>
      </c>
      <c r="Y85" s="143">
        <v>8.3199999999999995E-4</v>
      </c>
      <c r="Z85" s="143">
        <f t="shared" si="27"/>
        <v>1.4975999999999998</v>
      </c>
      <c r="AA85" s="143">
        <v>0.312</v>
      </c>
      <c r="AB85" s="143">
        <f t="shared" si="28"/>
        <v>561.6</v>
      </c>
      <c r="AC85" s="147">
        <f t="shared" si="29"/>
        <v>9900</v>
      </c>
      <c r="AD85" s="144"/>
      <c r="AE85" s="143"/>
      <c r="AF85" s="143"/>
      <c r="AG85" s="143"/>
      <c r="AH85" s="143"/>
      <c r="AI85" s="147"/>
      <c r="AJ85" s="144"/>
      <c r="AK85" s="143"/>
      <c r="AL85" s="143"/>
      <c r="AM85" s="143"/>
      <c r="AN85" s="143"/>
      <c r="AO85" s="147"/>
      <c r="AP85" s="144"/>
      <c r="AQ85" s="143"/>
      <c r="AR85" s="143"/>
      <c r="AS85" s="143"/>
      <c r="AT85" s="143"/>
      <c r="AU85" s="147"/>
      <c r="AV85" s="143">
        <f t="shared" si="24"/>
        <v>1800</v>
      </c>
      <c r="AW85" s="143">
        <f t="shared" si="25"/>
        <v>561.6</v>
      </c>
      <c r="AX85" s="24">
        <f t="shared" si="26"/>
        <v>9900</v>
      </c>
      <c r="AY85" s="148">
        <v>0.64500000000000002</v>
      </c>
      <c r="AZ85" s="23">
        <f t="shared" si="46"/>
        <v>1161</v>
      </c>
      <c r="BA85" s="24">
        <f t="shared" si="30"/>
        <v>11061</v>
      </c>
      <c r="BB85" s="9" t="s">
        <v>1689</v>
      </c>
      <c r="BC85" s="9" t="s">
        <v>1690</v>
      </c>
      <c r="BD85" s="9" t="s">
        <v>1691</v>
      </c>
      <c r="BE85" s="149">
        <v>6</v>
      </c>
      <c r="BF85" s="149">
        <v>59</v>
      </c>
      <c r="BG85" s="149">
        <v>1023</v>
      </c>
    </row>
    <row r="86" spans="1:59" x14ac:dyDescent="0.2">
      <c r="A86" s="128" t="str">
        <f>F86&amp;K86</f>
        <v>CANASQUECHUA</v>
      </c>
      <c r="B86" s="143">
        <v>446</v>
      </c>
      <c r="C86" s="143" t="s">
        <v>66</v>
      </c>
      <c r="D86" s="143">
        <v>302</v>
      </c>
      <c r="E86" s="143" t="s">
        <v>451</v>
      </c>
      <c r="F86" s="143" t="s">
        <v>73</v>
      </c>
      <c r="G86" s="143"/>
      <c r="H86" s="143"/>
      <c r="I86" s="143"/>
      <c r="J86" s="143" t="s">
        <v>626</v>
      </c>
      <c r="K86" s="143" t="s">
        <v>1390</v>
      </c>
      <c r="L86" s="144">
        <v>1452</v>
      </c>
      <c r="M86" s="145">
        <v>6.5799999999999995E-4</v>
      </c>
      <c r="N86" s="145">
        <f t="shared" si="31"/>
        <v>0.95541599999999993</v>
      </c>
      <c r="O86" s="146">
        <v>0.125</v>
      </c>
      <c r="P86" s="143">
        <f t="shared" si="32"/>
        <v>181.5</v>
      </c>
      <c r="Q86" s="147">
        <f>$Q$9*L86</f>
        <v>7840.8</v>
      </c>
      <c r="R86" s="144">
        <v>880</v>
      </c>
      <c r="S86" s="143">
        <f t="shared" si="42"/>
        <v>2.4640000000000006E-2</v>
      </c>
      <c r="T86" s="143">
        <f t="shared" si="43"/>
        <v>21.683200000000006</v>
      </c>
      <c r="U86" s="143">
        <v>0.45</v>
      </c>
      <c r="V86" s="143">
        <f t="shared" si="44"/>
        <v>396</v>
      </c>
      <c r="W86" s="24">
        <f t="shared" si="45"/>
        <v>38419.920000000006</v>
      </c>
      <c r="X86" s="144">
        <v>880</v>
      </c>
      <c r="Y86" s="143">
        <v>8.3199999999999995E-4</v>
      </c>
      <c r="Z86" s="143">
        <f t="shared" si="27"/>
        <v>0.73215999999999992</v>
      </c>
      <c r="AA86" s="143">
        <v>0.312</v>
      </c>
      <c r="AB86" s="143">
        <f t="shared" si="28"/>
        <v>274.56</v>
      </c>
      <c r="AC86" s="147">
        <f t="shared" si="29"/>
        <v>4840</v>
      </c>
      <c r="AD86" s="144">
        <v>1282</v>
      </c>
      <c r="AE86" s="143">
        <f t="shared" si="33"/>
        <v>1.7698500000000002E-2</v>
      </c>
      <c r="AF86" s="143">
        <f t="shared" si="34"/>
        <v>22.689477000000004</v>
      </c>
      <c r="AG86" s="143">
        <v>0.81</v>
      </c>
      <c r="AH86" s="143">
        <f t="shared" si="35"/>
        <v>1038.42</v>
      </c>
      <c r="AI86" s="147">
        <f t="shared" si="36"/>
        <v>10512.4</v>
      </c>
      <c r="AJ86" s="144">
        <v>3320</v>
      </c>
      <c r="AK86" s="143">
        <f t="shared" si="37"/>
        <v>1.7192500000000001E-3</v>
      </c>
      <c r="AL86" s="143">
        <f t="shared" si="38"/>
        <v>5.70791</v>
      </c>
      <c r="AM86" s="143">
        <v>0.69799999999999995</v>
      </c>
      <c r="AN86" s="143">
        <f t="shared" si="39"/>
        <v>2317.3599999999997</v>
      </c>
      <c r="AO86" s="147">
        <f t="shared" si="40"/>
        <v>62747.999999999993</v>
      </c>
      <c r="AP86" s="144">
        <v>610</v>
      </c>
      <c r="AQ86" s="143">
        <f t="shared" si="41"/>
        <v>3.0800000000000007E-3</v>
      </c>
      <c r="AR86" s="143">
        <f>+AP86*AQ86</f>
        <v>1.8788000000000005</v>
      </c>
      <c r="AS86" s="143">
        <v>1.59</v>
      </c>
      <c r="AT86" s="143">
        <f>+AP86*AS86</f>
        <v>969.90000000000009</v>
      </c>
      <c r="AU86" s="147">
        <f>$AU$9*AP86</f>
        <v>7198</v>
      </c>
      <c r="AV86" s="143">
        <f t="shared" si="24"/>
        <v>8424</v>
      </c>
      <c r="AW86" s="143">
        <f t="shared" si="25"/>
        <v>5177.74</v>
      </c>
      <c r="AX86" s="24">
        <f t="shared" si="26"/>
        <v>131559.12</v>
      </c>
      <c r="AY86" s="148">
        <v>0.64500000000000002</v>
      </c>
      <c r="AZ86" s="23">
        <f t="shared" si="46"/>
        <v>5433.4800000000005</v>
      </c>
      <c r="BA86" s="24">
        <f t="shared" si="30"/>
        <v>136992.6</v>
      </c>
      <c r="BB86" s="9" t="s">
        <v>1689</v>
      </c>
      <c r="BC86" s="9" t="s">
        <v>1690</v>
      </c>
      <c r="BD86" s="9" t="s">
        <v>1691</v>
      </c>
      <c r="BE86" s="149">
        <v>45</v>
      </c>
      <c r="BF86" s="149">
        <v>231</v>
      </c>
      <c r="BG86" s="149">
        <v>2078</v>
      </c>
    </row>
    <row r="87" spans="1:59" x14ac:dyDescent="0.2">
      <c r="B87" s="143">
        <v>446</v>
      </c>
      <c r="C87" s="143" t="s">
        <v>66</v>
      </c>
      <c r="D87" s="143">
        <v>302</v>
      </c>
      <c r="E87" s="143" t="s">
        <v>451</v>
      </c>
      <c r="F87" s="143" t="s">
        <v>736</v>
      </c>
      <c r="G87" s="143"/>
      <c r="H87" s="143"/>
      <c r="I87" s="143"/>
      <c r="J87" s="143" t="s">
        <v>626</v>
      </c>
      <c r="K87" s="143" t="s">
        <v>1224</v>
      </c>
      <c r="L87" s="144"/>
      <c r="M87" s="145"/>
      <c r="N87" s="145"/>
      <c r="O87" s="146"/>
      <c r="P87" s="143"/>
      <c r="Q87" s="147"/>
      <c r="R87" s="144"/>
      <c r="S87" s="143"/>
      <c r="T87" s="143"/>
      <c r="U87" s="143"/>
      <c r="V87" s="143"/>
      <c r="W87" s="24"/>
      <c r="X87" s="144">
        <v>5280</v>
      </c>
      <c r="Y87" s="143">
        <v>8.3199999999999995E-4</v>
      </c>
      <c r="Z87" s="143">
        <f t="shared" si="27"/>
        <v>4.3929599999999995</v>
      </c>
      <c r="AA87" s="143">
        <v>0.312</v>
      </c>
      <c r="AB87" s="143">
        <f t="shared" si="28"/>
        <v>1647.36</v>
      </c>
      <c r="AC87" s="147">
        <f t="shared" si="29"/>
        <v>29040</v>
      </c>
      <c r="AD87" s="144"/>
      <c r="AE87" s="143"/>
      <c r="AF87" s="143"/>
      <c r="AG87" s="143"/>
      <c r="AH87" s="143"/>
      <c r="AI87" s="147"/>
      <c r="AJ87" s="144"/>
      <c r="AK87" s="143"/>
      <c r="AL87" s="143"/>
      <c r="AM87" s="143"/>
      <c r="AN87" s="143"/>
      <c r="AO87" s="147"/>
      <c r="AP87" s="144"/>
      <c r="AQ87" s="143"/>
      <c r="AR87" s="143"/>
      <c r="AS87" s="143"/>
      <c r="AT87" s="143"/>
      <c r="AU87" s="147"/>
      <c r="AV87" s="143">
        <f t="shared" si="24"/>
        <v>5280</v>
      </c>
      <c r="AW87" s="143">
        <f t="shared" si="25"/>
        <v>1647.36</v>
      </c>
      <c r="AX87" s="24">
        <f t="shared" si="26"/>
        <v>29040</v>
      </c>
      <c r="AY87" s="148">
        <v>0.64500000000000002</v>
      </c>
      <c r="AZ87" s="23">
        <f t="shared" si="46"/>
        <v>3405.6</v>
      </c>
      <c r="BA87" s="24">
        <f t="shared" si="30"/>
        <v>32445.599999999999</v>
      </c>
      <c r="BB87" s="9" t="s">
        <v>1689</v>
      </c>
      <c r="BC87" s="9" t="s">
        <v>1690</v>
      </c>
      <c r="BD87" s="9" t="s">
        <v>1691</v>
      </c>
      <c r="BE87" s="149">
        <v>16</v>
      </c>
      <c r="BF87" s="149">
        <v>123</v>
      </c>
      <c r="BG87" s="149">
        <v>1621</v>
      </c>
    </row>
    <row r="88" spans="1:59" x14ac:dyDescent="0.2">
      <c r="A88" s="128" t="str">
        <f>F88&amp;K88</f>
        <v>UGEL CANCHISQUECHUA</v>
      </c>
      <c r="B88" s="143">
        <v>446</v>
      </c>
      <c r="C88" s="143" t="s">
        <v>66</v>
      </c>
      <c r="D88" s="143">
        <v>302</v>
      </c>
      <c r="E88" s="143" t="s">
        <v>451</v>
      </c>
      <c r="F88" s="143" t="s">
        <v>736</v>
      </c>
      <c r="G88" s="143"/>
      <c r="H88" s="143"/>
      <c r="I88" s="143"/>
      <c r="J88" s="143" t="s">
        <v>626</v>
      </c>
      <c r="K88" s="143" t="s">
        <v>1390</v>
      </c>
      <c r="L88" s="144">
        <v>5270</v>
      </c>
      <c r="M88" s="145">
        <v>6.5799999999999995E-4</v>
      </c>
      <c r="N88" s="145">
        <f t="shared" si="31"/>
        <v>3.4676599999999995</v>
      </c>
      <c r="O88" s="146">
        <v>0.125</v>
      </c>
      <c r="P88" s="143">
        <f t="shared" si="32"/>
        <v>658.75</v>
      </c>
      <c r="Q88" s="147">
        <f>$Q$9*L88</f>
        <v>28458.000000000004</v>
      </c>
      <c r="R88" s="144">
        <v>2630</v>
      </c>
      <c r="S88" s="143">
        <f t="shared" si="42"/>
        <v>2.4640000000000006E-2</v>
      </c>
      <c r="T88" s="143">
        <f t="shared" si="43"/>
        <v>64.803200000000018</v>
      </c>
      <c r="U88" s="143">
        <v>0.45</v>
      </c>
      <c r="V88" s="143">
        <f t="shared" si="44"/>
        <v>1183.5</v>
      </c>
      <c r="W88" s="24">
        <f t="shared" si="45"/>
        <v>139444.20000000004</v>
      </c>
      <c r="X88" s="144">
        <v>2630</v>
      </c>
      <c r="Y88" s="143">
        <v>8.3199999999999995E-4</v>
      </c>
      <c r="Z88" s="143">
        <f t="shared" si="27"/>
        <v>2.1881599999999999</v>
      </c>
      <c r="AA88" s="143">
        <v>0.312</v>
      </c>
      <c r="AB88" s="143">
        <f t="shared" si="28"/>
        <v>820.56</v>
      </c>
      <c r="AC88" s="147">
        <f t="shared" si="29"/>
        <v>14465</v>
      </c>
      <c r="AD88" s="144">
        <v>4057</v>
      </c>
      <c r="AE88" s="143">
        <f t="shared" si="33"/>
        <v>1.7698500000000002E-2</v>
      </c>
      <c r="AF88" s="143">
        <f t="shared" si="34"/>
        <v>71.802814500000011</v>
      </c>
      <c r="AG88" s="143">
        <v>0.81</v>
      </c>
      <c r="AH88" s="143">
        <f t="shared" si="35"/>
        <v>3286.17</v>
      </c>
      <c r="AI88" s="147">
        <f t="shared" si="36"/>
        <v>33267.399999999994</v>
      </c>
      <c r="AJ88" s="144">
        <v>10720</v>
      </c>
      <c r="AK88" s="143">
        <f t="shared" si="37"/>
        <v>1.7192500000000001E-3</v>
      </c>
      <c r="AL88" s="143">
        <f t="shared" si="38"/>
        <v>18.43036</v>
      </c>
      <c r="AM88" s="143">
        <v>0.69799999999999995</v>
      </c>
      <c r="AN88" s="143">
        <f t="shared" si="39"/>
        <v>7482.5599999999995</v>
      </c>
      <c r="AO88" s="147">
        <f t="shared" si="40"/>
        <v>202607.99999999997</v>
      </c>
      <c r="AP88" s="144">
        <v>1210</v>
      </c>
      <c r="AQ88" s="143">
        <f t="shared" si="41"/>
        <v>3.0800000000000007E-3</v>
      </c>
      <c r="AR88" s="143">
        <f>+AP88*AQ88</f>
        <v>3.7268000000000008</v>
      </c>
      <c r="AS88" s="143">
        <v>1.59</v>
      </c>
      <c r="AT88" s="143">
        <f>+AP88*AS88</f>
        <v>1923.9</v>
      </c>
      <c r="AU88" s="147">
        <f>$AU$9*AP88</f>
        <v>14278</v>
      </c>
      <c r="AV88" s="143">
        <f t="shared" si="24"/>
        <v>26517</v>
      </c>
      <c r="AW88" s="143">
        <f t="shared" si="25"/>
        <v>15355.439999999999</v>
      </c>
      <c r="AX88" s="24">
        <f t="shared" si="26"/>
        <v>432520.6</v>
      </c>
      <c r="AY88" s="148">
        <v>0.64500000000000002</v>
      </c>
      <c r="AZ88" s="23">
        <f t="shared" si="46"/>
        <v>17103.465</v>
      </c>
      <c r="BA88" s="24">
        <f t="shared" si="30"/>
        <v>449624.065</v>
      </c>
      <c r="BB88" s="9" t="s">
        <v>1689</v>
      </c>
      <c r="BC88" s="9" t="s">
        <v>1690</v>
      </c>
      <c r="BD88" s="9" t="s">
        <v>1691</v>
      </c>
      <c r="BE88" s="149">
        <v>41</v>
      </c>
      <c r="BF88" s="149">
        <v>201</v>
      </c>
      <c r="BG88" s="149">
        <v>1237</v>
      </c>
    </row>
    <row r="89" spans="1:59" x14ac:dyDescent="0.2">
      <c r="B89" s="143">
        <v>446</v>
      </c>
      <c r="C89" s="143" t="s">
        <v>66</v>
      </c>
      <c r="D89" s="143">
        <v>305</v>
      </c>
      <c r="E89" s="143" t="s">
        <v>605</v>
      </c>
      <c r="F89" s="143" t="s">
        <v>79</v>
      </c>
      <c r="G89" s="143"/>
      <c r="H89" s="143"/>
      <c r="I89" s="143"/>
      <c r="J89" s="143" t="s">
        <v>626</v>
      </c>
      <c r="K89" s="143" t="s">
        <v>1224</v>
      </c>
      <c r="L89" s="144"/>
      <c r="M89" s="145"/>
      <c r="N89" s="145"/>
      <c r="O89" s="146"/>
      <c r="P89" s="143"/>
      <c r="Q89" s="147"/>
      <c r="R89" s="144"/>
      <c r="S89" s="143"/>
      <c r="T89" s="143"/>
      <c r="U89" s="143"/>
      <c r="V89" s="143"/>
      <c r="W89" s="24"/>
      <c r="X89" s="144">
        <v>4400</v>
      </c>
      <c r="Y89" s="143">
        <v>8.3199999999999995E-4</v>
      </c>
      <c r="Z89" s="143">
        <f t="shared" si="27"/>
        <v>3.6607999999999996</v>
      </c>
      <c r="AA89" s="143">
        <v>0.312</v>
      </c>
      <c r="AB89" s="143">
        <f t="shared" si="28"/>
        <v>1372.8</v>
      </c>
      <c r="AC89" s="147">
        <f t="shared" si="29"/>
        <v>24200</v>
      </c>
      <c r="AD89" s="144"/>
      <c r="AE89" s="143"/>
      <c r="AF89" s="143"/>
      <c r="AG89" s="143"/>
      <c r="AH89" s="143"/>
      <c r="AI89" s="147"/>
      <c r="AJ89" s="144"/>
      <c r="AK89" s="143"/>
      <c r="AL89" s="143"/>
      <c r="AM89" s="143"/>
      <c r="AN89" s="143"/>
      <c r="AO89" s="147"/>
      <c r="AP89" s="144"/>
      <c r="AQ89" s="143"/>
      <c r="AR89" s="143"/>
      <c r="AS89" s="143"/>
      <c r="AT89" s="143"/>
      <c r="AU89" s="147"/>
      <c r="AV89" s="143">
        <f t="shared" si="24"/>
        <v>4400</v>
      </c>
      <c r="AW89" s="143">
        <f t="shared" si="25"/>
        <v>1372.8</v>
      </c>
      <c r="AX89" s="24">
        <f t="shared" si="26"/>
        <v>24200</v>
      </c>
      <c r="AY89" s="148">
        <v>0.64500000000000002</v>
      </c>
      <c r="AZ89" s="23">
        <f t="shared" si="46"/>
        <v>2838</v>
      </c>
      <c r="BA89" s="24">
        <f t="shared" si="30"/>
        <v>27038</v>
      </c>
      <c r="BB89" s="9" t="s">
        <v>1689</v>
      </c>
      <c r="BC89" s="9" t="s">
        <v>1690</v>
      </c>
      <c r="BD89" s="9" t="s">
        <v>1691</v>
      </c>
      <c r="BE89" s="149" t="s">
        <v>1493</v>
      </c>
      <c r="BF89" s="149" t="s">
        <v>1493</v>
      </c>
      <c r="BG89" s="149" t="s">
        <v>1493</v>
      </c>
    </row>
    <row r="90" spans="1:59" x14ac:dyDescent="0.2">
      <c r="A90" s="128" t="str">
        <f>F90&amp;K90</f>
        <v>CHUMBIVILCASQUECHUA</v>
      </c>
      <c r="B90" s="143">
        <v>446</v>
      </c>
      <c r="C90" s="143" t="s">
        <v>66</v>
      </c>
      <c r="D90" s="143">
        <v>305</v>
      </c>
      <c r="E90" s="143" t="s">
        <v>605</v>
      </c>
      <c r="F90" s="143" t="s">
        <v>79</v>
      </c>
      <c r="G90" s="143"/>
      <c r="H90" s="143"/>
      <c r="I90" s="143"/>
      <c r="J90" s="143" t="s">
        <v>626</v>
      </c>
      <c r="K90" s="143" t="s">
        <v>1390</v>
      </c>
      <c r="L90" s="144">
        <v>1570</v>
      </c>
      <c r="M90" s="145">
        <v>6.5799999999999995E-4</v>
      </c>
      <c r="N90" s="145">
        <f t="shared" si="31"/>
        <v>1.0330599999999999</v>
      </c>
      <c r="O90" s="146">
        <v>0.125</v>
      </c>
      <c r="P90" s="143">
        <f t="shared" si="32"/>
        <v>196.25</v>
      </c>
      <c r="Q90" s="147">
        <f>$Q$9*L90</f>
        <v>8478</v>
      </c>
      <c r="R90" s="144">
        <v>1140</v>
      </c>
      <c r="S90" s="143">
        <f t="shared" si="42"/>
        <v>2.4640000000000006E-2</v>
      </c>
      <c r="T90" s="143">
        <f t="shared" si="43"/>
        <v>28.089600000000008</v>
      </c>
      <c r="U90" s="143">
        <v>0.45</v>
      </c>
      <c r="V90" s="143">
        <f t="shared" si="44"/>
        <v>513</v>
      </c>
      <c r="W90" s="24">
        <f t="shared" si="45"/>
        <v>41542.200000000004</v>
      </c>
      <c r="X90" s="144">
        <v>1140</v>
      </c>
      <c r="Y90" s="143">
        <v>8.3199999999999995E-4</v>
      </c>
      <c r="Z90" s="143">
        <f t="shared" si="27"/>
        <v>0.94847999999999999</v>
      </c>
      <c r="AA90" s="143">
        <v>0.312</v>
      </c>
      <c r="AB90" s="143">
        <f t="shared" si="28"/>
        <v>355.68</v>
      </c>
      <c r="AC90" s="147">
        <f t="shared" si="29"/>
        <v>6270</v>
      </c>
      <c r="AD90" s="144">
        <v>3021</v>
      </c>
      <c r="AE90" s="143">
        <f t="shared" si="33"/>
        <v>1.7698500000000002E-2</v>
      </c>
      <c r="AF90" s="143">
        <f t="shared" si="34"/>
        <v>53.467168500000007</v>
      </c>
      <c r="AG90" s="143">
        <v>0.81</v>
      </c>
      <c r="AH90" s="143">
        <f t="shared" si="35"/>
        <v>2447.0100000000002</v>
      </c>
      <c r="AI90" s="147">
        <f t="shared" si="36"/>
        <v>24772.199999999997</v>
      </c>
      <c r="AJ90" s="144">
        <v>8352</v>
      </c>
      <c r="AK90" s="143">
        <f t="shared" si="37"/>
        <v>1.7192500000000001E-3</v>
      </c>
      <c r="AL90" s="143">
        <f t="shared" si="38"/>
        <v>14.359176000000001</v>
      </c>
      <c r="AM90" s="143">
        <v>0.69799999999999995</v>
      </c>
      <c r="AN90" s="143">
        <f t="shared" si="39"/>
        <v>5829.6959999999999</v>
      </c>
      <c r="AO90" s="147">
        <f t="shared" si="40"/>
        <v>157852.79999999999</v>
      </c>
      <c r="AP90" s="144">
        <v>1210</v>
      </c>
      <c r="AQ90" s="143">
        <f t="shared" si="41"/>
        <v>3.0800000000000007E-3</v>
      </c>
      <c r="AR90" s="143">
        <f>+AP90*AQ90</f>
        <v>3.7268000000000008</v>
      </c>
      <c r="AS90" s="143">
        <v>1.59</v>
      </c>
      <c r="AT90" s="143">
        <f>+AP90*AS90</f>
        <v>1923.9</v>
      </c>
      <c r="AU90" s="147">
        <f>$AU$9*AP90</f>
        <v>14278</v>
      </c>
      <c r="AV90" s="143">
        <f t="shared" si="24"/>
        <v>16433</v>
      </c>
      <c r="AW90" s="143">
        <f t="shared" si="25"/>
        <v>11265.536</v>
      </c>
      <c r="AX90" s="24">
        <f t="shared" si="26"/>
        <v>253193.19999999998</v>
      </c>
      <c r="AY90" s="148">
        <v>0.64500000000000002</v>
      </c>
      <c r="AZ90" s="23">
        <f t="shared" si="46"/>
        <v>10599.285</v>
      </c>
      <c r="BA90" s="24">
        <f t="shared" si="30"/>
        <v>263792.48499999999</v>
      </c>
      <c r="BB90" s="9" t="s">
        <v>1689</v>
      </c>
      <c r="BC90" s="9" t="s">
        <v>1690</v>
      </c>
      <c r="BD90" s="9" t="s">
        <v>1691</v>
      </c>
      <c r="BE90" s="149">
        <v>136</v>
      </c>
      <c r="BF90" s="149">
        <v>834</v>
      </c>
      <c r="BG90" s="149">
        <v>11306</v>
      </c>
    </row>
    <row r="91" spans="1:59" x14ac:dyDescent="0.2">
      <c r="B91" s="143">
        <v>446</v>
      </c>
      <c r="C91" s="143" t="s">
        <v>66</v>
      </c>
      <c r="D91" s="143">
        <v>300</v>
      </c>
      <c r="E91" s="143" t="s">
        <v>449</v>
      </c>
      <c r="F91" s="143" t="s">
        <v>66</v>
      </c>
      <c r="G91" s="143"/>
      <c r="H91" s="143"/>
      <c r="I91" s="143"/>
      <c r="J91" s="143" t="s">
        <v>626</v>
      </c>
      <c r="K91" s="143" t="s">
        <v>1224</v>
      </c>
      <c r="L91" s="144"/>
      <c r="M91" s="145"/>
      <c r="N91" s="145"/>
      <c r="O91" s="146"/>
      <c r="P91" s="143"/>
      <c r="Q91" s="147"/>
      <c r="R91" s="144"/>
      <c r="S91" s="143"/>
      <c r="T91" s="143"/>
      <c r="U91" s="143"/>
      <c r="V91" s="143"/>
      <c r="W91" s="24"/>
      <c r="X91" s="144">
        <v>1920</v>
      </c>
      <c r="Y91" s="143">
        <v>8.3199999999999995E-4</v>
      </c>
      <c r="Z91" s="143">
        <f t="shared" si="27"/>
        <v>1.59744</v>
      </c>
      <c r="AA91" s="143">
        <v>0.312</v>
      </c>
      <c r="AB91" s="143">
        <f t="shared" si="28"/>
        <v>599.04</v>
      </c>
      <c r="AC91" s="147">
        <f t="shared" si="29"/>
        <v>10560</v>
      </c>
      <c r="AD91" s="144"/>
      <c r="AE91" s="143"/>
      <c r="AF91" s="143"/>
      <c r="AG91" s="143"/>
      <c r="AH91" s="143"/>
      <c r="AI91" s="147"/>
      <c r="AJ91" s="144"/>
      <c r="AK91" s="143"/>
      <c r="AL91" s="143"/>
      <c r="AM91" s="143"/>
      <c r="AN91" s="143"/>
      <c r="AO91" s="147"/>
      <c r="AP91" s="144"/>
      <c r="AQ91" s="143"/>
      <c r="AR91" s="143"/>
      <c r="AS91" s="143"/>
      <c r="AT91" s="143"/>
      <c r="AU91" s="147"/>
      <c r="AV91" s="143">
        <f t="shared" si="24"/>
        <v>1920</v>
      </c>
      <c r="AW91" s="143">
        <f t="shared" si="25"/>
        <v>599.04</v>
      </c>
      <c r="AX91" s="24">
        <f t="shared" si="26"/>
        <v>10560</v>
      </c>
      <c r="AY91" s="148">
        <v>0.64500000000000002</v>
      </c>
      <c r="AZ91" s="23">
        <f t="shared" si="46"/>
        <v>1238.4000000000001</v>
      </c>
      <c r="BA91" s="24">
        <f t="shared" si="30"/>
        <v>11798.4</v>
      </c>
      <c r="BB91" s="9" t="s">
        <v>1689</v>
      </c>
      <c r="BC91" s="9" t="s">
        <v>1690</v>
      </c>
      <c r="BD91" s="9" t="s">
        <v>1691</v>
      </c>
      <c r="BE91" s="149">
        <v>5</v>
      </c>
      <c r="BF91" s="149">
        <v>53</v>
      </c>
      <c r="BG91" s="149">
        <v>1465</v>
      </c>
    </row>
    <row r="92" spans="1:59" x14ac:dyDescent="0.2">
      <c r="A92" s="128" t="str">
        <f>F92&amp;K92</f>
        <v>CUSCOQUECHUA</v>
      </c>
      <c r="B92" s="143">
        <v>446</v>
      </c>
      <c r="C92" s="143" t="s">
        <v>66</v>
      </c>
      <c r="D92" s="143">
        <v>300</v>
      </c>
      <c r="E92" s="143" t="s">
        <v>449</v>
      </c>
      <c r="F92" s="143" t="s">
        <v>66</v>
      </c>
      <c r="G92" s="143"/>
      <c r="H92" s="143"/>
      <c r="I92" s="143"/>
      <c r="J92" s="143" t="s">
        <v>626</v>
      </c>
      <c r="K92" s="143" t="s">
        <v>1390</v>
      </c>
      <c r="L92" s="144">
        <v>948</v>
      </c>
      <c r="M92" s="145">
        <v>6.5799999999999995E-4</v>
      </c>
      <c r="N92" s="145">
        <f t="shared" si="31"/>
        <v>0.62378400000000001</v>
      </c>
      <c r="O92" s="146">
        <v>0.125</v>
      </c>
      <c r="P92" s="143">
        <f t="shared" si="32"/>
        <v>118.5</v>
      </c>
      <c r="Q92" s="147">
        <f>$Q$9*L92</f>
        <v>5119.2000000000007</v>
      </c>
      <c r="R92" s="144">
        <v>350</v>
      </c>
      <c r="S92" s="143">
        <f t="shared" si="42"/>
        <v>2.4640000000000006E-2</v>
      </c>
      <c r="T92" s="143">
        <f t="shared" si="43"/>
        <v>8.6240000000000023</v>
      </c>
      <c r="U92" s="143">
        <v>0.45</v>
      </c>
      <c r="V92" s="143">
        <f t="shared" si="44"/>
        <v>157.5</v>
      </c>
      <c r="W92" s="24">
        <f t="shared" si="45"/>
        <v>25084.080000000005</v>
      </c>
      <c r="X92" s="144">
        <v>350</v>
      </c>
      <c r="Y92" s="143">
        <v>8.3199999999999995E-4</v>
      </c>
      <c r="Z92" s="143">
        <f t="shared" si="27"/>
        <v>0.29119999999999996</v>
      </c>
      <c r="AA92" s="143">
        <v>0.312</v>
      </c>
      <c r="AB92" s="143">
        <f t="shared" si="28"/>
        <v>109.2</v>
      </c>
      <c r="AC92" s="147">
        <f t="shared" si="29"/>
        <v>1925</v>
      </c>
      <c r="AD92" s="144">
        <v>1060</v>
      </c>
      <c r="AE92" s="143">
        <f t="shared" si="33"/>
        <v>1.7698500000000002E-2</v>
      </c>
      <c r="AF92" s="143">
        <f t="shared" si="34"/>
        <v>18.760410000000004</v>
      </c>
      <c r="AG92" s="143">
        <v>0.81</v>
      </c>
      <c r="AH92" s="143">
        <f t="shared" si="35"/>
        <v>858.6</v>
      </c>
      <c r="AI92" s="147">
        <f t="shared" si="36"/>
        <v>8692</v>
      </c>
      <c r="AJ92" s="144">
        <v>2728</v>
      </c>
      <c r="AK92" s="143">
        <f t="shared" si="37"/>
        <v>1.7192500000000001E-3</v>
      </c>
      <c r="AL92" s="143">
        <f t="shared" si="38"/>
        <v>4.6901140000000003</v>
      </c>
      <c r="AM92" s="143">
        <v>0.69799999999999995</v>
      </c>
      <c r="AN92" s="143">
        <f t="shared" si="39"/>
        <v>1904.1439999999998</v>
      </c>
      <c r="AO92" s="147">
        <f t="shared" si="40"/>
        <v>51559.199999999997</v>
      </c>
      <c r="AP92" s="144">
        <v>460</v>
      </c>
      <c r="AQ92" s="143">
        <f t="shared" si="41"/>
        <v>3.0800000000000007E-3</v>
      </c>
      <c r="AR92" s="143">
        <f>+AP92*AQ92</f>
        <v>1.4168000000000003</v>
      </c>
      <c r="AS92" s="143">
        <v>1.59</v>
      </c>
      <c r="AT92" s="143">
        <f>+AP92*AS92</f>
        <v>731.40000000000009</v>
      </c>
      <c r="AU92" s="147">
        <f>$AU$9*AP92</f>
        <v>5428</v>
      </c>
      <c r="AV92" s="143">
        <f t="shared" si="24"/>
        <v>5896</v>
      </c>
      <c r="AW92" s="143">
        <f t="shared" si="25"/>
        <v>3879.3439999999996</v>
      </c>
      <c r="AX92" s="24">
        <f t="shared" si="26"/>
        <v>97807.48000000001</v>
      </c>
      <c r="AY92" s="148">
        <v>0.64500000000000002</v>
      </c>
      <c r="AZ92" s="23">
        <f t="shared" si="46"/>
        <v>3802.92</v>
      </c>
      <c r="BA92" s="24">
        <f t="shared" si="30"/>
        <v>101610.40000000001</v>
      </c>
      <c r="BB92" s="9" t="s">
        <v>1689</v>
      </c>
      <c r="BC92" s="9" t="s">
        <v>1690</v>
      </c>
      <c r="BD92" s="9" t="s">
        <v>1691</v>
      </c>
      <c r="BE92" s="149">
        <v>21</v>
      </c>
      <c r="BF92" s="149">
        <v>121</v>
      </c>
      <c r="BG92" s="149">
        <v>1305</v>
      </c>
    </row>
    <row r="93" spans="1:59" x14ac:dyDescent="0.2">
      <c r="B93" s="143">
        <v>446</v>
      </c>
      <c r="C93" s="143" t="s">
        <v>66</v>
      </c>
      <c r="D93" s="143">
        <v>310</v>
      </c>
      <c r="E93" s="143" t="s">
        <v>453</v>
      </c>
      <c r="F93" s="143" t="s">
        <v>82</v>
      </c>
      <c r="G93" s="143"/>
      <c r="H93" s="143"/>
      <c r="I93" s="143"/>
      <c r="J93" s="143" t="s">
        <v>626</v>
      </c>
      <c r="K93" s="143" t="s">
        <v>1224</v>
      </c>
      <c r="L93" s="144"/>
      <c r="M93" s="145"/>
      <c r="N93" s="145"/>
      <c r="O93" s="146"/>
      <c r="P93" s="143"/>
      <c r="Q93" s="147"/>
      <c r="R93" s="144"/>
      <c r="S93" s="143"/>
      <c r="T93" s="143"/>
      <c r="U93" s="143"/>
      <c r="V93" s="143"/>
      <c r="W93" s="24"/>
      <c r="X93" s="144">
        <v>3072</v>
      </c>
      <c r="Y93" s="143">
        <v>8.3199999999999995E-4</v>
      </c>
      <c r="Z93" s="143">
        <f t="shared" si="27"/>
        <v>2.555904</v>
      </c>
      <c r="AA93" s="143">
        <v>0.312</v>
      </c>
      <c r="AB93" s="143">
        <f t="shared" si="28"/>
        <v>958.46399999999994</v>
      </c>
      <c r="AC93" s="147">
        <f t="shared" si="29"/>
        <v>16896</v>
      </c>
      <c r="AD93" s="144"/>
      <c r="AE93" s="143"/>
      <c r="AF93" s="143"/>
      <c r="AG93" s="143"/>
      <c r="AH93" s="143"/>
      <c r="AI93" s="147"/>
      <c r="AJ93" s="144"/>
      <c r="AK93" s="143"/>
      <c r="AL93" s="143"/>
      <c r="AM93" s="143"/>
      <c r="AN93" s="143"/>
      <c r="AO93" s="147"/>
      <c r="AP93" s="144"/>
      <c r="AQ93" s="143"/>
      <c r="AR93" s="143"/>
      <c r="AS93" s="143"/>
      <c r="AT93" s="143"/>
      <c r="AU93" s="147"/>
      <c r="AV93" s="143">
        <f t="shared" si="24"/>
        <v>3072</v>
      </c>
      <c r="AW93" s="143">
        <f t="shared" si="25"/>
        <v>958.46399999999994</v>
      </c>
      <c r="AX93" s="24">
        <f t="shared" si="26"/>
        <v>16896</v>
      </c>
      <c r="AY93" s="148">
        <v>0.64500000000000002</v>
      </c>
      <c r="AZ93" s="23">
        <f t="shared" si="46"/>
        <v>1981.44</v>
      </c>
      <c r="BA93" s="24">
        <f t="shared" si="30"/>
        <v>18877.439999999999</v>
      </c>
      <c r="BB93" s="9" t="s">
        <v>1689</v>
      </c>
      <c r="BC93" s="9" t="s">
        <v>1690</v>
      </c>
      <c r="BD93" s="9" t="s">
        <v>1691</v>
      </c>
      <c r="BE93" s="149">
        <v>10</v>
      </c>
      <c r="BF93" s="149">
        <v>171</v>
      </c>
      <c r="BG93" s="149">
        <v>4419</v>
      </c>
    </row>
    <row r="94" spans="1:59" x14ac:dyDescent="0.2">
      <c r="A94" s="128" t="str">
        <f>F94&amp;K94</f>
        <v>ESPINARQUECHUA</v>
      </c>
      <c r="B94" s="143">
        <v>446</v>
      </c>
      <c r="C94" s="143" t="s">
        <v>66</v>
      </c>
      <c r="D94" s="143">
        <v>310</v>
      </c>
      <c r="E94" s="143" t="s">
        <v>453</v>
      </c>
      <c r="F94" s="143" t="s">
        <v>82</v>
      </c>
      <c r="G94" s="143"/>
      <c r="H94" s="143"/>
      <c r="I94" s="143"/>
      <c r="J94" s="143" t="s">
        <v>626</v>
      </c>
      <c r="K94" s="143" t="s">
        <v>1390</v>
      </c>
      <c r="L94" s="144">
        <v>1288</v>
      </c>
      <c r="M94" s="145">
        <v>6.5799999999999995E-4</v>
      </c>
      <c r="N94" s="145">
        <f t="shared" si="31"/>
        <v>0.84750399999999992</v>
      </c>
      <c r="O94" s="146">
        <v>0.125</v>
      </c>
      <c r="P94" s="143">
        <f t="shared" si="32"/>
        <v>161</v>
      </c>
      <c r="Q94" s="147">
        <f>$Q$9*L94</f>
        <v>6955.2000000000007</v>
      </c>
      <c r="R94" s="144">
        <v>1040</v>
      </c>
      <c r="S94" s="143">
        <f t="shared" si="42"/>
        <v>2.4640000000000006E-2</v>
      </c>
      <c r="T94" s="143">
        <f t="shared" si="43"/>
        <v>25.625600000000006</v>
      </c>
      <c r="U94" s="143">
        <v>0.45</v>
      </c>
      <c r="V94" s="143">
        <f t="shared" si="44"/>
        <v>468</v>
      </c>
      <c r="W94" s="24">
        <f t="shared" si="45"/>
        <v>34080.480000000003</v>
      </c>
      <c r="X94" s="144">
        <v>1040</v>
      </c>
      <c r="Y94" s="143">
        <v>8.3199999999999995E-4</v>
      </c>
      <c r="Z94" s="143">
        <f t="shared" si="27"/>
        <v>0.86527999999999994</v>
      </c>
      <c r="AA94" s="143">
        <v>0.312</v>
      </c>
      <c r="AB94" s="143">
        <f t="shared" si="28"/>
        <v>324.48</v>
      </c>
      <c r="AC94" s="147">
        <f t="shared" si="29"/>
        <v>5720</v>
      </c>
      <c r="AD94" s="144">
        <v>2517</v>
      </c>
      <c r="AE94" s="143">
        <f t="shared" si="33"/>
        <v>1.7698500000000002E-2</v>
      </c>
      <c r="AF94" s="143">
        <f t="shared" si="34"/>
        <v>44.54712450000001</v>
      </c>
      <c r="AG94" s="143">
        <v>0.81</v>
      </c>
      <c r="AH94" s="143">
        <f t="shared" si="35"/>
        <v>2038.7700000000002</v>
      </c>
      <c r="AI94" s="147">
        <f t="shared" si="36"/>
        <v>20639.399999999998</v>
      </c>
      <c r="AJ94" s="144">
        <v>6928</v>
      </c>
      <c r="AK94" s="143">
        <f t="shared" si="37"/>
        <v>1.7192500000000001E-3</v>
      </c>
      <c r="AL94" s="143">
        <f t="shared" si="38"/>
        <v>11.910964</v>
      </c>
      <c r="AM94" s="143">
        <v>0.69799999999999995</v>
      </c>
      <c r="AN94" s="143">
        <f t="shared" si="39"/>
        <v>4835.7439999999997</v>
      </c>
      <c r="AO94" s="147">
        <f t="shared" si="40"/>
        <v>130939.2</v>
      </c>
      <c r="AP94" s="144">
        <v>1010</v>
      </c>
      <c r="AQ94" s="143">
        <f t="shared" si="41"/>
        <v>3.0800000000000007E-3</v>
      </c>
      <c r="AR94" s="143">
        <f>+AP94*AQ94</f>
        <v>3.1108000000000007</v>
      </c>
      <c r="AS94" s="143">
        <v>1.59</v>
      </c>
      <c r="AT94" s="143">
        <f>+AP94*AS94</f>
        <v>1605.9</v>
      </c>
      <c r="AU94" s="147">
        <f>$AU$9*AP94</f>
        <v>11918</v>
      </c>
      <c r="AV94" s="143">
        <f t="shared" si="24"/>
        <v>13823</v>
      </c>
      <c r="AW94" s="143">
        <f t="shared" si="25"/>
        <v>9433.8940000000002</v>
      </c>
      <c r="AX94" s="24">
        <f t="shared" si="26"/>
        <v>210252.28</v>
      </c>
      <c r="AY94" s="148">
        <v>0.64500000000000002</v>
      </c>
      <c r="AZ94" s="23">
        <f t="shared" si="46"/>
        <v>8915.8350000000009</v>
      </c>
      <c r="BA94" s="24">
        <f t="shared" si="30"/>
        <v>219168.11499999999</v>
      </c>
      <c r="BB94" s="9" t="s">
        <v>1689</v>
      </c>
      <c r="BC94" s="9" t="s">
        <v>1690</v>
      </c>
      <c r="BD94" s="9" t="s">
        <v>1691</v>
      </c>
      <c r="BE94" s="149">
        <v>103</v>
      </c>
      <c r="BF94" s="149">
        <v>583</v>
      </c>
      <c r="BG94" s="149">
        <v>3774</v>
      </c>
    </row>
    <row r="95" spans="1:59" x14ac:dyDescent="0.2">
      <c r="B95" s="143">
        <v>446</v>
      </c>
      <c r="C95" s="143" t="s">
        <v>66</v>
      </c>
      <c r="D95" s="143">
        <v>304</v>
      </c>
      <c r="E95" s="143" t="s">
        <v>454</v>
      </c>
      <c r="F95" s="143" t="s">
        <v>84</v>
      </c>
      <c r="G95" s="143"/>
      <c r="H95" s="143"/>
      <c r="I95" s="143"/>
      <c r="J95" s="143" t="s">
        <v>626</v>
      </c>
      <c r="K95" s="143" t="s">
        <v>741</v>
      </c>
      <c r="L95" s="144">
        <v>118</v>
      </c>
      <c r="M95" s="145">
        <v>6.5799999999999995E-4</v>
      </c>
      <c r="N95" s="145">
        <f t="shared" si="31"/>
        <v>7.7643999999999991E-2</v>
      </c>
      <c r="O95" s="146">
        <v>0.13</v>
      </c>
      <c r="P95" s="143">
        <f t="shared" si="32"/>
        <v>15.34</v>
      </c>
      <c r="Q95" s="147">
        <f>$Q$9*L95</f>
        <v>637.20000000000005</v>
      </c>
      <c r="R95" s="144"/>
      <c r="S95" s="143"/>
      <c r="T95" s="143"/>
      <c r="U95" s="143"/>
      <c r="V95" s="143"/>
      <c r="W95" s="24"/>
      <c r="X95" s="144">
        <v>300</v>
      </c>
      <c r="Y95" s="143">
        <v>8.3199999999999995E-4</v>
      </c>
      <c r="Z95" s="143">
        <f t="shared" si="27"/>
        <v>0.24959999999999999</v>
      </c>
      <c r="AA95" s="143">
        <v>0.312</v>
      </c>
      <c r="AB95" s="143">
        <f t="shared" si="28"/>
        <v>93.6</v>
      </c>
      <c r="AC95" s="147">
        <f t="shared" si="29"/>
        <v>1650</v>
      </c>
      <c r="AD95" s="144">
        <v>236</v>
      </c>
      <c r="AE95" s="143">
        <f t="shared" si="33"/>
        <v>1.7698500000000002E-2</v>
      </c>
      <c r="AF95" s="143">
        <f t="shared" si="34"/>
        <v>4.1768460000000003</v>
      </c>
      <c r="AG95" s="143">
        <v>0.81</v>
      </c>
      <c r="AH95" s="143">
        <f t="shared" si="35"/>
        <v>191.16000000000003</v>
      </c>
      <c r="AI95" s="147">
        <f t="shared" si="36"/>
        <v>1935.1999999999998</v>
      </c>
      <c r="AJ95" s="144">
        <v>354</v>
      </c>
      <c r="AK95" s="143">
        <f t="shared" si="37"/>
        <v>1.7192500000000001E-3</v>
      </c>
      <c r="AL95" s="143">
        <f t="shared" si="38"/>
        <v>0.60861450000000006</v>
      </c>
      <c r="AM95" s="143">
        <v>0.69799999999999995</v>
      </c>
      <c r="AN95" s="143">
        <f t="shared" si="39"/>
        <v>247.09199999999998</v>
      </c>
      <c r="AO95" s="147">
        <f t="shared" si="40"/>
        <v>6690.5999999999995</v>
      </c>
      <c r="AP95" s="144">
        <v>60</v>
      </c>
      <c r="AQ95" s="143">
        <f t="shared" si="41"/>
        <v>3.0800000000000007E-3</v>
      </c>
      <c r="AR95" s="143">
        <f>+AP95*AQ95</f>
        <v>0.18480000000000005</v>
      </c>
      <c r="AS95" s="143">
        <v>1.59</v>
      </c>
      <c r="AT95" s="143">
        <f>+AP95*AS95</f>
        <v>95.4</v>
      </c>
      <c r="AU95" s="147">
        <f>$AU$9*AP95</f>
        <v>708</v>
      </c>
      <c r="AV95" s="143">
        <f t="shared" si="24"/>
        <v>1068</v>
      </c>
      <c r="AW95" s="143">
        <f t="shared" si="25"/>
        <v>642.59199999999998</v>
      </c>
      <c r="AX95" s="24">
        <f t="shared" si="26"/>
        <v>11621</v>
      </c>
      <c r="AY95" s="148">
        <v>0.64500000000000002</v>
      </c>
      <c r="AZ95" s="23">
        <f t="shared" si="46"/>
        <v>688.86</v>
      </c>
      <c r="BA95" s="24">
        <f t="shared" si="30"/>
        <v>12309.86</v>
      </c>
      <c r="BB95" s="9" t="s">
        <v>1689</v>
      </c>
      <c r="BC95" s="9" t="s">
        <v>1690</v>
      </c>
      <c r="BD95" s="9" t="s">
        <v>1691</v>
      </c>
      <c r="BE95" s="149">
        <v>5</v>
      </c>
      <c r="BF95" s="149">
        <v>24</v>
      </c>
      <c r="BG95" s="149">
        <v>274</v>
      </c>
    </row>
    <row r="96" spans="1:59" x14ac:dyDescent="0.2">
      <c r="B96" s="143">
        <v>446</v>
      </c>
      <c r="C96" s="143" t="s">
        <v>66</v>
      </c>
      <c r="D96" s="143">
        <v>304</v>
      </c>
      <c r="E96" s="143" t="s">
        <v>454</v>
      </c>
      <c r="F96" s="143" t="s">
        <v>84</v>
      </c>
      <c r="G96" s="143"/>
      <c r="H96" s="143"/>
      <c r="I96" s="143"/>
      <c r="J96" s="143" t="s">
        <v>626</v>
      </c>
      <c r="K96" s="143" t="s">
        <v>1224</v>
      </c>
      <c r="L96" s="144"/>
      <c r="M96" s="145"/>
      <c r="N96" s="145"/>
      <c r="O96" s="146"/>
      <c r="P96" s="143"/>
      <c r="Q96" s="147"/>
      <c r="R96" s="144"/>
      <c r="S96" s="143"/>
      <c r="T96" s="143"/>
      <c r="U96" s="143"/>
      <c r="V96" s="143"/>
      <c r="W96" s="24"/>
      <c r="X96" s="144">
        <v>2228</v>
      </c>
      <c r="Y96" s="143">
        <v>8.3199999999999995E-4</v>
      </c>
      <c r="Z96" s="143">
        <f t="shared" si="27"/>
        <v>1.8536959999999998</v>
      </c>
      <c r="AA96" s="143">
        <v>0.312</v>
      </c>
      <c r="AB96" s="143">
        <f t="shared" si="28"/>
        <v>695.13599999999997</v>
      </c>
      <c r="AC96" s="147">
        <f t="shared" si="29"/>
        <v>12254</v>
      </c>
      <c r="AD96" s="144"/>
      <c r="AE96" s="143"/>
      <c r="AF96" s="143"/>
      <c r="AG96" s="143"/>
      <c r="AH96" s="143"/>
      <c r="AI96" s="147"/>
      <c r="AJ96" s="144"/>
      <c r="AK96" s="143"/>
      <c r="AL96" s="143"/>
      <c r="AM96" s="143"/>
      <c r="AN96" s="143"/>
      <c r="AO96" s="147"/>
      <c r="AP96" s="144"/>
      <c r="AQ96" s="143"/>
      <c r="AR96" s="143"/>
      <c r="AS96" s="143"/>
      <c r="AT96" s="143"/>
      <c r="AU96" s="147"/>
      <c r="AV96" s="143">
        <f t="shared" si="24"/>
        <v>2228</v>
      </c>
      <c r="AW96" s="143">
        <f t="shared" si="25"/>
        <v>695.13599999999997</v>
      </c>
      <c r="AX96" s="24">
        <f t="shared" si="26"/>
        <v>12254</v>
      </c>
      <c r="AY96" s="148">
        <v>0.64500000000000002</v>
      </c>
      <c r="AZ96" s="23">
        <f t="shared" si="46"/>
        <v>1437.06</v>
      </c>
      <c r="BA96" s="24">
        <f t="shared" si="30"/>
        <v>13691.06</v>
      </c>
      <c r="BB96" s="9" t="s">
        <v>1689</v>
      </c>
      <c r="BC96" s="9" t="s">
        <v>1690</v>
      </c>
      <c r="BD96" s="9" t="s">
        <v>1691</v>
      </c>
      <c r="BE96" s="149">
        <v>2</v>
      </c>
      <c r="BF96" s="149">
        <v>17</v>
      </c>
      <c r="BG96" s="149">
        <v>175</v>
      </c>
    </row>
    <row r="97" spans="1:59" x14ac:dyDescent="0.2">
      <c r="A97" s="128" t="str">
        <f>F97&amp;K97</f>
        <v>LA CONVENCIONQUECHUA</v>
      </c>
      <c r="B97" s="143">
        <v>446</v>
      </c>
      <c r="C97" s="143" t="s">
        <v>66</v>
      </c>
      <c r="D97" s="143">
        <v>304</v>
      </c>
      <c r="E97" s="143" t="s">
        <v>454</v>
      </c>
      <c r="F97" s="143" t="s">
        <v>84</v>
      </c>
      <c r="G97" s="143"/>
      <c r="H97" s="143"/>
      <c r="I97" s="143"/>
      <c r="J97" s="143" t="s">
        <v>626</v>
      </c>
      <c r="K97" s="143" t="s">
        <v>1390</v>
      </c>
      <c r="L97" s="144">
        <v>178</v>
      </c>
      <c r="M97" s="145">
        <v>6.5799999999999995E-4</v>
      </c>
      <c r="N97" s="145">
        <f t="shared" si="31"/>
        <v>0.11712399999999999</v>
      </c>
      <c r="O97" s="146">
        <v>0.125</v>
      </c>
      <c r="P97" s="143">
        <f t="shared" si="32"/>
        <v>22.25</v>
      </c>
      <c r="Q97" s="147">
        <f>$Q$9*L97</f>
        <v>961.2</v>
      </c>
      <c r="R97" s="144">
        <v>200</v>
      </c>
      <c r="S97" s="143">
        <f t="shared" si="42"/>
        <v>2.4640000000000006E-2</v>
      </c>
      <c r="T97" s="143">
        <f t="shared" si="43"/>
        <v>4.9280000000000008</v>
      </c>
      <c r="U97" s="143">
        <v>0.45</v>
      </c>
      <c r="V97" s="143">
        <f t="shared" si="44"/>
        <v>90</v>
      </c>
      <c r="W97" s="24">
        <f t="shared" si="45"/>
        <v>4709.880000000001</v>
      </c>
      <c r="X97" s="144">
        <v>200</v>
      </c>
      <c r="Y97" s="143">
        <v>8.3199999999999995E-4</v>
      </c>
      <c r="Z97" s="143">
        <f t="shared" si="27"/>
        <v>0.16639999999999999</v>
      </c>
      <c r="AA97" s="143">
        <v>0.312</v>
      </c>
      <c r="AB97" s="143">
        <f t="shared" si="28"/>
        <v>62.4</v>
      </c>
      <c r="AC97" s="147">
        <f t="shared" si="29"/>
        <v>1100</v>
      </c>
      <c r="AD97" s="144">
        <v>690</v>
      </c>
      <c r="AE97" s="143">
        <f t="shared" si="33"/>
        <v>1.7698500000000002E-2</v>
      </c>
      <c r="AF97" s="143">
        <f t="shared" si="34"/>
        <v>12.211965000000001</v>
      </c>
      <c r="AG97" s="143">
        <v>0.81</v>
      </c>
      <c r="AH97" s="143">
        <f t="shared" si="35"/>
        <v>558.90000000000009</v>
      </c>
      <c r="AI97" s="147">
        <f t="shared" si="36"/>
        <v>5657.9999999999991</v>
      </c>
      <c r="AJ97" s="144">
        <v>1840</v>
      </c>
      <c r="AK97" s="143">
        <f t="shared" si="37"/>
        <v>1.7192500000000001E-3</v>
      </c>
      <c r="AL97" s="143">
        <f t="shared" si="38"/>
        <v>3.1634200000000003</v>
      </c>
      <c r="AM97" s="143">
        <v>0.69799999999999995</v>
      </c>
      <c r="AN97" s="143">
        <f t="shared" si="39"/>
        <v>1284.32</v>
      </c>
      <c r="AO97" s="147">
        <f t="shared" si="40"/>
        <v>34776</v>
      </c>
      <c r="AP97" s="144">
        <v>260</v>
      </c>
      <c r="AQ97" s="143">
        <f t="shared" si="41"/>
        <v>3.0800000000000007E-3</v>
      </c>
      <c r="AR97" s="143">
        <f>+AP97*AQ97</f>
        <v>0.80080000000000018</v>
      </c>
      <c r="AS97" s="143">
        <v>1.59</v>
      </c>
      <c r="AT97" s="143">
        <f>+AP97*AS97</f>
        <v>413.40000000000003</v>
      </c>
      <c r="AU97" s="147">
        <f>$AU$9*AP97</f>
        <v>3068</v>
      </c>
      <c r="AV97" s="143">
        <f t="shared" si="24"/>
        <v>3368</v>
      </c>
      <c r="AW97" s="143">
        <f t="shared" si="25"/>
        <v>2431.27</v>
      </c>
      <c r="AX97" s="24">
        <f t="shared" si="26"/>
        <v>50273.08</v>
      </c>
      <c r="AY97" s="148">
        <v>0.64500000000000002</v>
      </c>
      <c r="AZ97" s="23">
        <f t="shared" si="46"/>
        <v>2172.36</v>
      </c>
      <c r="BA97" s="24">
        <f t="shared" si="30"/>
        <v>52445.440000000002</v>
      </c>
      <c r="BB97" s="9" t="s">
        <v>1689</v>
      </c>
      <c r="BC97" s="9" t="s">
        <v>1690</v>
      </c>
      <c r="BD97" s="9" t="s">
        <v>1691</v>
      </c>
      <c r="BE97" s="149">
        <v>5</v>
      </c>
      <c r="BF97" s="149">
        <v>26</v>
      </c>
      <c r="BG97" s="149">
        <v>85</v>
      </c>
    </row>
    <row r="98" spans="1:59" x14ac:dyDescent="0.2">
      <c r="B98" s="143">
        <v>446</v>
      </c>
      <c r="C98" s="143" t="s">
        <v>66</v>
      </c>
      <c r="D98" s="143">
        <v>300</v>
      </c>
      <c r="E98" s="143" t="s">
        <v>449</v>
      </c>
      <c r="F98" s="143" t="s">
        <v>87</v>
      </c>
      <c r="G98" s="143"/>
      <c r="H98" s="143"/>
      <c r="I98" s="143"/>
      <c r="J98" s="143" t="s">
        <v>626</v>
      </c>
      <c r="K98" s="143" t="s">
        <v>1224</v>
      </c>
      <c r="L98" s="144"/>
      <c r="M98" s="145"/>
      <c r="N98" s="145"/>
      <c r="O98" s="146"/>
      <c r="P98" s="143"/>
      <c r="Q98" s="147"/>
      <c r="R98" s="144"/>
      <c r="S98" s="143"/>
      <c r="T98" s="143"/>
      <c r="U98" s="143"/>
      <c r="V98" s="143"/>
      <c r="W98" s="24"/>
      <c r="X98" s="144">
        <v>2600</v>
      </c>
      <c r="Y98" s="143">
        <v>8.3199999999999995E-4</v>
      </c>
      <c r="Z98" s="143">
        <f t="shared" si="27"/>
        <v>2.1631999999999998</v>
      </c>
      <c r="AA98" s="143">
        <v>0.312</v>
      </c>
      <c r="AB98" s="143">
        <f t="shared" si="28"/>
        <v>811.2</v>
      </c>
      <c r="AC98" s="147">
        <f t="shared" si="29"/>
        <v>14300</v>
      </c>
      <c r="AD98" s="144"/>
      <c r="AE98" s="143"/>
      <c r="AF98" s="143"/>
      <c r="AG98" s="143"/>
      <c r="AH98" s="143"/>
      <c r="AI98" s="147"/>
      <c r="AJ98" s="144"/>
      <c r="AK98" s="143"/>
      <c r="AL98" s="143"/>
      <c r="AM98" s="143"/>
      <c r="AN98" s="143"/>
      <c r="AO98" s="147"/>
      <c r="AP98" s="144"/>
      <c r="AQ98" s="143"/>
      <c r="AR98" s="143"/>
      <c r="AS98" s="143"/>
      <c r="AT98" s="143"/>
      <c r="AU98" s="147"/>
      <c r="AV98" s="143">
        <f t="shared" si="24"/>
        <v>2600</v>
      </c>
      <c r="AW98" s="143">
        <f t="shared" si="25"/>
        <v>811.2</v>
      </c>
      <c r="AX98" s="24">
        <f t="shared" si="26"/>
        <v>14300</v>
      </c>
      <c r="AY98" s="148">
        <v>0.64500000000000002</v>
      </c>
      <c r="AZ98" s="23">
        <f t="shared" si="46"/>
        <v>1677</v>
      </c>
      <c r="BA98" s="24">
        <f t="shared" si="30"/>
        <v>15977</v>
      </c>
      <c r="BB98" s="9" t="s">
        <v>1689</v>
      </c>
      <c r="BC98" s="9" t="s">
        <v>1690</v>
      </c>
      <c r="BD98" s="9" t="s">
        <v>1691</v>
      </c>
      <c r="BE98" s="149">
        <v>6</v>
      </c>
      <c r="BF98" s="149">
        <v>53</v>
      </c>
      <c r="BG98" s="149">
        <v>948</v>
      </c>
    </row>
    <row r="99" spans="1:59" x14ac:dyDescent="0.2">
      <c r="A99" s="128" t="str">
        <f>F99&amp;K99</f>
        <v>PARUROQUECHUA</v>
      </c>
      <c r="B99" s="143">
        <v>446</v>
      </c>
      <c r="C99" s="143" t="s">
        <v>66</v>
      </c>
      <c r="D99" s="143">
        <v>300</v>
      </c>
      <c r="E99" s="143" t="s">
        <v>449</v>
      </c>
      <c r="F99" s="143" t="s">
        <v>87</v>
      </c>
      <c r="G99" s="143"/>
      <c r="H99" s="143"/>
      <c r="I99" s="143"/>
      <c r="J99" s="143" t="s">
        <v>626</v>
      </c>
      <c r="K99" s="143" t="s">
        <v>1390</v>
      </c>
      <c r="L99" s="144">
        <v>682</v>
      </c>
      <c r="M99" s="145">
        <v>6.5799999999999995E-4</v>
      </c>
      <c r="N99" s="145">
        <f t="shared" si="31"/>
        <v>0.44875599999999999</v>
      </c>
      <c r="O99" s="146">
        <v>0.125</v>
      </c>
      <c r="P99" s="143">
        <f t="shared" si="32"/>
        <v>85.25</v>
      </c>
      <c r="Q99" s="147">
        <f>$Q$9*L99</f>
        <v>3682.8</v>
      </c>
      <c r="R99" s="144">
        <v>670</v>
      </c>
      <c r="S99" s="143">
        <f t="shared" si="42"/>
        <v>2.4640000000000006E-2</v>
      </c>
      <c r="T99" s="143">
        <f t="shared" si="43"/>
        <v>16.508800000000004</v>
      </c>
      <c r="U99" s="143">
        <v>0.45</v>
      </c>
      <c r="V99" s="143">
        <f t="shared" si="44"/>
        <v>301.5</v>
      </c>
      <c r="W99" s="24">
        <f t="shared" si="45"/>
        <v>18045.72</v>
      </c>
      <c r="X99" s="144">
        <v>670</v>
      </c>
      <c r="Y99" s="143">
        <v>8.3199999999999995E-4</v>
      </c>
      <c r="Z99" s="143">
        <f t="shared" si="27"/>
        <v>0.55743999999999994</v>
      </c>
      <c r="AA99" s="143">
        <v>0.312</v>
      </c>
      <c r="AB99" s="143">
        <f t="shared" si="28"/>
        <v>209.04</v>
      </c>
      <c r="AC99" s="147">
        <f t="shared" si="29"/>
        <v>3685</v>
      </c>
      <c r="AD99" s="144">
        <v>1985</v>
      </c>
      <c r="AE99" s="143">
        <f t="shared" si="33"/>
        <v>1.7698500000000002E-2</v>
      </c>
      <c r="AF99" s="143">
        <f t="shared" si="34"/>
        <v>35.131522500000003</v>
      </c>
      <c r="AG99" s="143">
        <v>0.81</v>
      </c>
      <c r="AH99" s="143">
        <f t="shared" si="35"/>
        <v>1607.8500000000001</v>
      </c>
      <c r="AI99" s="147">
        <f t="shared" si="36"/>
        <v>16276.999999999998</v>
      </c>
      <c r="AJ99" s="144">
        <v>5688</v>
      </c>
      <c r="AK99" s="143">
        <f t="shared" si="37"/>
        <v>1.7192500000000001E-3</v>
      </c>
      <c r="AL99" s="143">
        <f t="shared" si="38"/>
        <v>9.7790940000000006</v>
      </c>
      <c r="AM99" s="143">
        <v>0.69799999999999995</v>
      </c>
      <c r="AN99" s="143">
        <f t="shared" si="39"/>
        <v>3970.2239999999997</v>
      </c>
      <c r="AO99" s="147">
        <f t="shared" si="40"/>
        <v>107503.2</v>
      </c>
      <c r="AP99" s="144">
        <v>910</v>
      </c>
      <c r="AQ99" s="143">
        <f t="shared" si="41"/>
        <v>3.0800000000000007E-3</v>
      </c>
      <c r="AR99" s="143">
        <f>+AP99*AQ99</f>
        <v>2.8028000000000008</v>
      </c>
      <c r="AS99" s="143">
        <v>1.59</v>
      </c>
      <c r="AT99" s="143">
        <f>+AP99*AS99</f>
        <v>1446.9</v>
      </c>
      <c r="AU99" s="147">
        <f>$AU$9*AP99</f>
        <v>10738</v>
      </c>
      <c r="AV99" s="143">
        <f t="shared" si="24"/>
        <v>10605</v>
      </c>
      <c r="AW99" s="143">
        <f t="shared" si="25"/>
        <v>7620.7639999999992</v>
      </c>
      <c r="AX99" s="24">
        <f t="shared" si="26"/>
        <v>159931.72</v>
      </c>
      <c r="AY99" s="148">
        <v>0.64500000000000002</v>
      </c>
      <c r="AZ99" s="23">
        <f t="shared" si="46"/>
        <v>6840.2250000000004</v>
      </c>
      <c r="BA99" s="24">
        <f t="shared" si="30"/>
        <v>166771.94500000001</v>
      </c>
      <c r="BB99" s="9" t="s">
        <v>1689</v>
      </c>
      <c r="BC99" s="9" t="s">
        <v>1690</v>
      </c>
      <c r="BD99" s="9" t="s">
        <v>1691</v>
      </c>
      <c r="BE99" s="149">
        <v>86</v>
      </c>
      <c r="BF99" s="149">
        <v>438</v>
      </c>
      <c r="BG99" s="149">
        <v>3663</v>
      </c>
    </row>
    <row r="100" spans="1:59" x14ac:dyDescent="0.2">
      <c r="B100" s="143">
        <v>446</v>
      </c>
      <c r="C100" s="143" t="s">
        <v>66</v>
      </c>
      <c r="D100" s="143">
        <v>309</v>
      </c>
      <c r="E100" s="143" t="s">
        <v>455</v>
      </c>
      <c r="F100" s="143" t="s">
        <v>756</v>
      </c>
      <c r="G100" s="143"/>
      <c r="H100" s="143"/>
      <c r="I100" s="143"/>
      <c r="J100" s="143" t="s">
        <v>626</v>
      </c>
      <c r="K100" s="143" t="s">
        <v>1224</v>
      </c>
      <c r="L100" s="144"/>
      <c r="M100" s="145"/>
      <c r="N100" s="145"/>
      <c r="O100" s="146"/>
      <c r="P100" s="143"/>
      <c r="Q100" s="147"/>
      <c r="R100" s="144"/>
      <c r="S100" s="143"/>
      <c r="T100" s="143"/>
      <c r="U100" s="143"/>
      <c r="V100" s="143"/>
      <c r="W100" s="24"/>
      <c r="X100" s="144">
        <v>3560</v>
      </c>
      <c r="Y100" s="143">
        <v>8.3199999999999995E-4</v>
      </c>
      <c r="Z100" s="143">
        <f t="shared" si="27"/>
        <v>2.9619199999999997</v>
      </c>
      <c r="AA100" s="143">
        <v>0.312</v>
      </c>
      <c r="AB100" s="143">
        <f t="shared" si="28"/>
        <v>1110.72</v>
      </c>
      <c r="AC100" s="147">
        <f t="shared" si="29"/>
        <v>19580</v>
      </c>
      <c r="AD100" s="144"/>
      <c r="AE100" s="143"/>
      <c r="AF100" s="143"/>
      <c r="AG100" s="143"/>
      <c r="AH100" s="143"/>
      <c r="AI100" s="147"/>
      <c r="AJ100" s="144"/>
      <c r="AK100" s="143"/>
      <c r="AL100" s="143"/>
      <c r="AM100" s="143"/>
      <c r="AN100" s="143"/>
      <c r="AO100" s="147"/>
      <c r="AP100" s="144"/>
      <c r="AQ100" s="143"/>
      <c r="AR100" s="143"/>
      <c r="AS100" s="143"/>
      <c r="AT100" s="143"/>
      <c r="AU100" s="147"/>
      <c r="AV100" s="143">
        <f t="shared" si="24"/>
        <v>3560</v>
      </c>
      <c r="AW100" s="143">
        <f t="shared" si="25"/>
        <v>1110.72</v>
      </c>
      <c r="AX100" s="24">
        <f t="shared" si="26"/>
        <v>19580</v>
      </c>
      <c r="AY100" s="148">
        <v>0.64500000000000002</v>
      </c>
      <c r="AZ100" s="23">
        <f t="shared" si="46"/>
        <v>2296.2000000000003</v>
      </c>
      <c r="BA100" s="24">
        <f t="shared" si="30"/>
        <v>21876.2</v>
      </c>
      <c r="BB100" s="9" t="s">
        <v>1689</v>
      </c>
      <c r="BC100" s="9" t="s">
        <v>1690</v>
      </c>
      <c r="BD100" s="9" t="s">
        <v>1691</v>
      </c>
      <c r="BE100" s="149">
        <v>12</v>
      </c>
      <c r="BF100" s="149">
        <v>112</v>
      </c>
      <c r="BG100" s="149">
        <v>2286</v>
      </c>
    </row>
    <row r="101" spans="1:59" x14ac:dyDescent="0.2">
      <c r="A101" s="128" t="str">
        <f>F101&amp;K101</f>
        <v>UGEL PAUCARTAMBOQUECHUA</v>
      </c>
      <c r="B101" s="143">
        <v>446</v>
      </c>
      <c r="C101" s="143" t="s">
        <v>66</v>
      </c>
      <c r="D101" s="143">
        <v>309</v>
      </c>
      <c r="E101" s="143" t="s">
        <v>455</v>
      </c>
      <c r="F101" s="143" t="s">
        <v>756</v>
      </c>
      <c r="G101" s="143"/>
      <c r="H101" s="143"/>
      <c r="I101" s="143"/>
      <c r="J101" s="143" t="s">
        <v>626</v>
      </c>
      <c r="K101" s="143" t="s">
        <v>1390</v>
      </c>
      <c r="L101" s="144">
        <v>1452</v>
      </c>
      <c r="M101" s="145">
        <v>6.5799999999999995E-4</v>
      </c>
      <c r="N101" s="145">
        <f t="shared" si="31"/>
        <v>0.95541599999999993</v>
      </c>
      <c r="O101" s="146">
        <v>0.125</v>
      </c>
      <c r="P101" s="143">
        <f t="shared" si="32"/>
        <v>181.5</v>
      </c>
      <c r="Q101" s="147">
        <f>$Q$9*L101</f>
        <v>7840.8</v>
      </c>
      <c r="R101" s="144">
        <v>1200</v>
      </c>
      <c r="S101" s="143">
        <f t="shared" si="42"/>
        <v>2.4640000000000006E-2</v>
      </c>
      <c r="T101" s="143">
        <f t="shared" si="43"/>
        <v>29.568000000000008</v>
      </c>
      <c r="U101" s="143">
        <v>0.45</v>
      </c>
      <c r="V101" s="143">
        <f t="shared" si="44"/>
        <v>540</v>
      </c>
      <c r="W101" s="24">
        <f t="shared" si="45"/>
        <v>38419.920000000006</v>
      </c>
      <c r="X101" s="144">
        <v>1200</v>
      </c>
      <c r="Y101" s="143">
        <v>8.3199999999999995E-4</v>
      </c>
      <c r="Z101" s="143">
        <f t="shared" si="27"/>
        <v>0.99839999999999995</v>
      </c>
      <c r="AA101" s="143">
        <v>0.312</v>
      </c>
      <c r="AB101" s="143">
        <f t="shared" si="28"/>
        <v>374.4</v>
      </c>
      <c r="AC101" s="147">
        <f t="shared" si="29"/>
        <v>6600</v>
      </c>
      <c r="AD101" s="144">
        <v>2607</v>
      </c>
      <c r="AE101" s="143">
        <f t="shared" si="33"/>
        <v>1.7698500000000002E-2</v>
      </c>
      <c r="AF101" s="143">
        <f t="shared" si="34"/>
        <v>46.139989500000006</v>
      </c>
      <c r="AG101" s="143">
        <v>0.81</v>
      </c>
      <c r="AH101" s="143">
        <f t="shared" si="35"/>
        <v>2111.67</v>
      </c>
      <c r="AI101" s="147">
        <f t="shared" si="36"/>
        <v>21377.399999999998</v>
      </c>
      <c r="AJ101" s="144">
        <v>7584</v>
      </c>
      <c r="AK101" s="143">
        <f t="shared" si="37"/>
        <v>1.7192500000000001E-3</v>
      </c>
      <c r="AL101" s="143">
        <f t="shared" si="38"/>
        <v>13.038792000000001</v>
      </c>
      <c r="AM101" s="143">
        <v>0.69799999999999995</v>
      </c>
      <c r="AN101" s="143">
        <f t="shared" si="39"/>
        <v>5293.6319999999996</v>
      </c>
      <c r="AO101" s="147">
        <f t="shared" si="40"/>
        <v>143337.59999999998</v>
      </c>
      <c r="AP101" s="144">
        <v>1010</v>
      </c>
      <c r="AQ101" s="143">
        <f t="shared" si="41"/>
        <v>3.0800000000000007E-3</v>
      </c>
      <c r="AR101" s="143">
        <f>+AP101*AQ101</f>
        <v>3.1108000000000007</v>
      </c>
      <c r="AS101" s="143">
        <v>1.59</v>
      </c>
      <c r="AT101" s="143">
        <f>+AP101*AS101</f>
        <v>1605.9</v>
      </c>
      <c r="AU101" s="147">
        <f>$AU$9*AP101</f>
        <v>11918</v>
      </c>
      <c r="AV101" s="143">
        <f t="shared" si="24"/>
        <v>15053</v>
      </c>
      <c r="AW101" s="143">
        <f t="shared" si="25"/>
        <v>10107.101999999999</v>
      </c>
      <c r="AX101" s="24">
        <f t="shared" si="26"/>
        <v>229493.71999999997</v>
      </c>
      <c r="AY101" s="148">
        <v>0.64500000000000002</v>
      </c>
      <c r="AZ101" s="23">
        <f t="shared" si="46"/>
        <v>9709.1849999999995</v>
      </c>
      <c r="BA101" s="24">
        <f t="shared" si="30"/>
        <v>239202.90499999997</v>
      </c>
      <c r="BB101" s="9" t="s">
        <v>1689</v>
      </c>
      <c r="BC101" s="9" t="s">
        <v>1690</v>
      </c>
      <c r="BD101" s="9" t="s">
        <v>1691</v>
      </c>
      <c r="BE101" s="149">
        <v>116</v>
      </c>
      <c r="BF101" s="149">
        <v>589</v>
      </c>
      <c r="BG101" s="149">
        <v>5143</v>
      </c>
    </row>
    <row r="102" spans="1:59" x14ac:dyDescent="0.2">
      <c r="B102" s="143">
        <v>446</v>
      </c>
      <c r="C102" s="143" t="s">
        <v>66</v>
      </c>
      <c r="D102" s="143">
        <v>300</v>
      </c>
      <c r="E102" s="143" t="s">
        <v>449</v>
      </c>
      <c r="F102" s="143" t="s">
        <v>91</v>
      </c>
      <c r="G102" s="143"/>
      <c r="H102" s="143"/>
      <c r="I102" s="143"/>
      <c r="J102" s="143" t="s">
        <v>626</v>
      </c>
      <c r="K102" s="143" t="s">
        <v>741</v>
      </c>
      <c r="L102" s="144">
        <v>266</v>
      </c>
      <c r="M102" s="145">
        <v>6.5799999999999995E-4</v>
      </c>
      <c r="N102" s="145">
        <f t="shared" si="31"/>
        <v>0.17502799999999999</v>
      </c>
      <c r="O102" s="146">
        <v>0.13</v>
      </c>
      <c r="P102" s="143">
        <f t="shared" si="32"/>
        <v>34.58</v>
      </c>
      <c r="Q102" s="147">
        <f>$Q$9*L102</f>
        <v>1436.4</v>
      </c>
      <c r="R102" s="144"/>
      <c r="S102" s="143"/>
      <c r="T102" s="143"/>
      <c r="U102" s="143"/>
      <c r="V102" s="143"/>
      <c r="W102" s="24"/>
      <c r="X102" s="144">
        <v>700</v>
      </c>
      <c r="Y102" s="143">
        <v>8.3199999999999995E-4</v>
      </c>
      <c r="Z102" s="143">
        <f t="shared" si="27"/>
        <v>0.58239999999999992</v>
      </c>
      <c r="AA102" s="143">
        <v>0.312</v>
      </c>
      <c r="AB102" s="143">
        <f t="shared" si="28"/>
        <v>218.4</v>
      </c>
      <c r="AC102" s="147">
        <f t="shared" si="29"/>
        <v>3850</v>
      </c>
      <c r="AD102" s="144">
        <v>592</v>
      </c>
      <c r="AE102" s="143">
        <f t="shared" si="33"/>
        <v>1.7698500000000002E-2</v>
      </c>
      <c r="AF102" s="143">
        <f t="shared" si="34"/>
        <v>10.477512000000001</v>
      </c>
      <c r="AG102" s="143">
        <v>0.81</v>
      </c>
      <c r="AH102" s="143">
        <f t="shared" si="35"/>
        <v>479.52000000000004</v>
      </c>
      <c r="AI102" s="147">
        <f t="shared" si="36"/>
        <v>4854.3999999999996</v>
      </c>
      <c r="AJ102" s="144">
        <v>888</v>
      </c>
      <c r="AK102" s="143">
        <f t="shared" si="37"/>
        <v>1.7192500000000001E-3</v>
      </c>
      <c r="AL102" s="143">
        <f t="shared" si="38"/>
        <v>1.526694</v>
      </c>
      <c r="AM102" s="143">
        <v>0.69799999999999995</v>
      </c>
      <c r="AN102" s="143">
        <f t="shared" si="39"/>
        <v>619.82399999999996</v>
      </c>
      <c r="AO102" s="147">
        <f t="shared" si="40"/>
        <v>16783.199999999997</v>
      </c>
      <c r="AP102" s="144">
        <v>150</v>
      </c>
      <c r="AQ102" s="143">
        <f t="shared" si="41"/>
        <v>3.0800000000000007E-3</v>
      </c>
      <c r="AR102" s="143">
        <f>+AP102*AQ102</f>
        <v>0.46200000000000013</v>
      </c>
      <c r="AS102" s="143">
        <v>1.59</v>
      </c>
      <c r="AT102" s="143">
        <f>+AP102*AS102</f>
        <v>238.5</v>
      </c>
      <c r="AU102" s="147">
        <f>$AU$9*AP102</f>
        <v>1770</v>
      </c>
      <c r="AV102" s="143">
        <f t="shared" si="24"/>
        <v>2596</v>
      </c>
      <c r="AW102" s="143">
        <f t="shared" si="25"/>
        <v>1590.8240000000001</v>
      </c>
      <c r="AX102" s="24">
        <f t="shared" si="26"/>
        <v>28693.999999999996</v>
      </c>
      <c r="AY102" s="148">
        <v>0.64500000000000002</v>
      </c>
      <c r="AZ102" s="23">
        <f t="shared" si="46"/>
        <v>1674.42</v>
      </c>
      <c r="BA102" s="24">
        <f t="shared" si="30"/>
        <v>30368.42</v>
      </c>
      <c r="BB102" s="9" t="s">
        <v>1689</v>
      </c>
      <c r="BC102" s="9" t="s">
        <v>1690</v>
      </c>
      <c r="BD102" s="9" t="s">
        <v>1691</v>
      </c>
      <c r="BE102" s="149" t="s">
        <v>1493</v>
      </c>
      <c r="BF102" s="149" t="s">
        <v>1493</v>
      </c>
      <c r="BG102" s="149" t="s">
        <v>1493</v>
      </c>
    </row>
    <row r="103" spans="1:59" x14ac:dyDescent="0.2">
      <c r="B103" s="143">
        <v>446</v>
      </c>
      <c r="C103" s="143" t="s">
        <v>66</v>
      </c>
      <c r="D103" s="143">
        <v>300</v>
      </c>
      <c r="E103" s="143" t="s">
        <v>449</v>
      </c>
      <c r="F103" s="143" t="s">
        <v>91</v>
      </c>
      <c r="G103" s="143"/>
      <c r="H103" s="143"/>
      <c r="I103" s="143"/>
      <c r="J103" s="143" t="s">
        <v>626</v>
      </c>
      <c r="K103" s="143" t="s">
        <v>1224</v>
      </c>
      <c r="L103" s="144"/>
      <c r="M103" s="145"/>
      <c r="N103" s="145"/>
      <c r="O103" s="146"/>
      <c r="P103" s="143"/>
      <c r="Q103" s="147"/>
      <c r="R103" s="144"/>
      <c r="S103" s="143"/>
      <c r="T103" s="143"/>
      <c r="U103" s="143"/>
      <c r="V103" s="143"/>
      <c r="W103" s="24"/>
      <c r="X103" s="144">
        <v>400</v>
      </c>
      <c r="Y103" s="143">
        <v>8.3199999999999995E-4</v>
      </c>
      <c r="Z103" s="143">
        <f t="shared" si="27"/>
        <v>0.33279999999999998</v>
      </c>
      <c r="AA103" s="143">
        <v>0.312</v>
      </c>
      <c r="AB103" s="143">
        <f t="shared" si="28"/>
        <v>124.8</v>
      </c>
      <c r="AC103" s="147">
        <f t="shared" si="29"/>
        <v>2200</v>
      </c>
      <c r="AD103" s="144"/>
      <c r="AE103" s="143"/>
      <c r="AF103" s="143"/>
      <c r="AG103" s="143"/>
      <c r="AH103" s="143"/>
      <c r="AI103" s="147"/>
      <c r="AJ103" s="144">
        <v>119</v>
      </c>
      <c r="AK103" s="143">
        <f t="shared" si="37"/>
        <v>1.7192500000000001E-3</v>
      </c>
      <c r="AL103" s="143">
        <f t="shared" si="38"/>
        <v>0.20459075000000002</v>
      </c>
      <c r="AM103" s="143">
        <v>0.69799999999999995</v>
      </c>
      <c r="AN103" s="143">
        <f t="shared" si="39"/>
        <v>83.061999999999998</v>
      </c>
      <c r="AO103" s="147">
        <f t="shared" si="40"/>
        <v>2249.1</v>
      </c>
      <c r="AP103" s="144"/>
      <c r="AQ103" s="143"/>
      <c r="AR103" s="143"/>
      <c r="AS103" s="143"/>
      <c r="AT103" s="143"/>
      <c r="AU103" s="147"/>
      <c r="AV103" s="143">
        <f t="shared" si="24"/>
        <v>519</v>
      </c>
      <c r="AW103" s="143">
        <f t="shared" si="25"/>
        <v>207.86199999999999</v>
      </c>
      <c r="AX103" s="24">
        <f t="shared" si="26"/>
        <v>4449.1000000000004</v>
      </c>
      <c r="AY103" s="148">
        <v>0.64500000000000002</v>
      </c>
      <c r="AZ103" s="23">
        <f t="shared" si="46"/>
        <v>334.755</v>
      </c>
      <c r="BA103" s="24">
        <f t="shared" si="30"/>
        <v>4783.8550000000005</v>
      </c>
      <c r="BB103" s="9" t="s">
        <v>1689</v>
      </c>
      <c r="BC103" s="9" t="s">
        <v>1690</v>
      </c>
      <c r="BD103" s="9" t="s">
        <v>1691</v>
      </c>
      <c r="BE103" s="149" t="s">
        <v>1493</v>
      </c>
      <c r="BF103" s="149" t="s">
        <v>1493</v>
      </c>
      <c r="BG103" s="149" t="s">
        <v>1493</v>
      </c>
    </row>
    <row r="104" spans="1:59" x14ac:dyDescent="0.2">
      <c r="A104" s="128" t="str">
        <f>F104&amp;K104</f>
        <v>PICHARI-KIMBIRIQUECHUA</v>
      </c>
      <c r="B104" s="143">
        <v>446</v>
      </c>
      <c r="C104" s="143" t="s">
        <v>66</v>
      </c>
      <c r="D104" s="143">
        <v>300</v>
      </c>
      <c r="E104" s="143" t="s">
        <v>449</v>
      </c>
      <c r="F104" s="143" t="s">
        <v>91</v>
      </c>
      <c r="G104" s="143"/>
      <c r="H104" s="143"/>
      <c r="I104" s="143"/>
      <c r="J104" s="143" t="s">
        <v>626</v>
      </c>
      <c r="K104" s="143" t="s">
        <v>1390</v>
      </c>
      <c r="L104" s="144">
        <v>357</v>
      </c>
      <c r="M104" s="145">
        <v>6.5799999999999995E-4</v>
      </c>
      <c r="N104" s="145">
        <f t="shared" si="31"/>
        <v>0.23490599999999998</v>
      </c>
      <c r="O104" s="146">
        <v>9.6666666666666665E-2</v>
      </c>
      <c r="P104" s="143">
        <f t="shared" si="32"/>
        <v>34.51</v>
      </c>
      <c r="Q104" s="147">
        <f>$Q$9*L104</f>
        <v>1927.8000000000002</v>
      </c>
      <c r="R104" s="144">
        <v>300</v>
      </c>
      <c r="S104" s="143">
        <f t="shared" si="42"/>
        <v>2.4640000000000006E-2</v>
      </c>
      <c r="T104" s="143">
        <f t="shared" si="43"/>
        <v>7.3920000000000021</v>
      </c>
      <c r="U104" s="143">
        <v>0.45</v>
      </c>
      <c r="V104" s="143">
        <f t="shared" si="44"/>
        <v>135</v>
      </c>
      <c r="W104" s="24">
        <f t="shared" si="45"/>
        <v>9446.2200000000012</v>
      </c>
      <c r="X104" s="144">
        <v>400</v>
      </c>
      <c r="Y104" s="143">
        <v>8.3199999999999995E-4</v>
      </c>
      <c r="Z104" s="143">
        <f t="shared" si="27"/>
        <v>0.33279999999999998</v>
      </c>
      <c r="AA104" s="143">
        <v>0.312</v>
      </c>
      <c r="AB104" s="143">
        <f t="shared" si="28"/>
        <v>124.8</v>
      </c>
      <c r="AC104" s="147">
        <f t="shared" si="29"/>
        <v>2200</v>
      </c>
      <c r="AD104" s="144">
        <v>327</v>
      </c>
      <c r="AE104" s="143">
        <f t="shared" si="33"/>
        <v>1.7698500000000002E-2</v>
      </c>
      <c r="AF104" s="143">
        <f t="shared" si="34"/>
        <v>5.7874095000000008</v>
      </c>
      <c r="AG104" s="143">
        <v>0.81</v>
      </c>
      <c r="AH104" s="143">
        <f t="shared" si="35"/>
        <v>264.87</v>
      </c>
      <c r="AI104" s="147">
        <f t="shared" si="36"/>
        <v>2681.3999999999996</v>
      </c>
      <c r="AJ104" s="144">
        <v>520</v>
      </c>
      <c r="AK104" s="143">
        <f t="shared" si="37"/>
        <v>1.7192500000000001E-3</v>
      </c>
      <c r="AL104" s="143">
        <f t="shared" si="38"/>
        <v>0.89401000000000008</v>
      </c>
      <c r="AM104" s="143">
        <v>0.69799999999999995</v>
      </c>
      <c r="AN104" s="143">
        <f t="shared" si="39"/>
        <v>362.96</v>
      </c>
      <c r="AO104" s="147">
        <f t="shared" si="40"/>
        <v>9828</v>
      </c>
      <c r="AP104" s="144">
        <v>80</v>
      </c>
      <c r="AQ104" s="143">
        <f t="shared" si="41"/>
        <v>3.0800000000000007E-3</v>
      </c>
      <c r="AR104" s="143">
        <f>+AP104*AQ104</f>
        <v>0.24640000000000006</v>
      </c>
      <c r="AS104" s="143">
        <v>1.59</v>
      </c>
      <c r="AT104" s="143">
        <f>+AP104*AS104</f>
        <v>127.2</v>
      </c>
      <c r="AU104" s="147">
        <f>$AU$9*AP104</f>
        <v>944</v>
      </c>
      <c r="AV104" s="143">
        <f t="shared" si="24"/>
        <v>1984</v>
      </c>
      <c r="AW104" s="143">
        <f t="shared" si="25"/>
        <v>1049.3400000000001</v>
      </c>
      <c r="AX104" s="24">
        <f t="shared" si="26"/>
        <v>27027.42</v>
      </c>
      <c r="AY104" s="148">
        <v>0.64500000000000002</v>
      </c>
      <c r="AZ104" s="23">
        <f t="shared" si="46"/>
        <v>1279.68</v>
      </c>
      <c r="BA104" s="24">
        <f t="shared" si="30"/>
        <v>28307.1</v>
      </c>
      <c r="BB104" s="9" t="s">
        <v>1689</v>
      </c>
      <c r="BC104" s="9" t="s">
        <v>1690</v>
      </c>
      <c r="BD104" s="9" t="s">
        <v>1691</v>
      </c>
      <c r="BE104" s="149" t="s">
        <v>1493</v>
      </c>
      <c r="BF104" s="149" t="s">
        <v>1493</v>
      </c>
      <c r="BG104" s="149" t="s">
        <v>1493</v>
      </c>
    </row>
    <row r="105" spans="1:59" x14ac:dyDescent="0.2">
      <c r="B105" s="143">
        <v>446</v>
      </c>
      <c r="C105" s="143" t="s">
        <v>66</v>
      </c>
      <c r="D105" s="143">
        <v>303</v>
      </c>
      <c r="E105" s="143" t="s">
        <v>448</v>
      </c>
      <c r="F105" s="143" t="s">
        <v>345</v>
      </c>
      <c r="G105" s="143"/>
      <c r="H105" s="143"/>
      <c r="I105" s="143"/>
      <c r="J105" s="143" t="s">
        <v>626</v>
      </c>
      <c r="K105" s="143" t="s">
        <v>1224</v>
      </c>
      <c r="L105" s="144"/>
      <c r="M105" s="145"/>
      <c r="N105" s="145"/>
      <c r="O105" s="146"/>
      <c r="P105" s="143"/>
      <c r="Q105" s="147"/>
      <c r="R105" s="144"/>
      <c r="S105" s="143"/>
      <c r="T105" s="143"/>
      <c r="U105" s="143"/>
      <c r="V105" s="143"/>
      <c r="W105" s="24"/>
      <c r="X105" s="144">
        <v>4200</v>
      </c>
      <c r="Y105" s="143">
        <v>8.3199999999999995E-4</v>
      </c>
      <c r="Z105" s="143">
        <f t="shared" si="27"/>
        <v>3.4943999999999997</v>
      </c>
      <c r="AA105" s="143">
        <v>0.312</v>
      </c>
      <c r="AB105" s="143">
        <f t="shared" si="28"/>
        <v>1310.4000000000001</v>
      </c>
      <c r="AC105" s="147">
        <f t="shared" si="29"/>
        <v>23100</v>
      </c>
      <c r="AD105" s="144"/>
      <c r="AE105" s="143"/>
      <c r="AF105" s="143"/>
      <c r="AG105" s="143"/>
      <c r="AH105" s="143"/>
      <c r="AI105" s="147"/>
      <c r="AJ105" s="144"/>
      <c r="AK105" s="143"/>
      <c r="AL105" s="143"/>
      <c r="AM105" s="143"/>
      <c r="AN105" s="143"/>
      <c r="AO105" s="147"/>
      <c r="AP105" s="144"/>
      <c r="AQ105" s="143"/>
      <c r="AR105" s="143"/>
      <c r="AS105" s="143"/>
      <c r="AT105" s="143"/>
      <c r="AU105" s="147"/>
      <c r="AV105" s="143">
        <f t="shared" si="24"/>
        <v>4200</v>
      </c>
      <c r="AW105" s="143">
        <f t="shared" si="25"/>
        <v>1310.4000000000001</v>
      </c>
      <c r="AX105" s="24">
        <f t="shared" si="26"/>
        <v>23100</v>
      </c>
      <c r="AY105" s="148">
        <v>0.64500000000000002</v>
      </c>
      <c r="AZ105" s="23">
        <f t="shared" si="46"/>
        <v>2709</v>
      </c>
      <c r="BA105" s="24">
        <f t="shared" si="30"/>
        <v>25809</v>
      </c>
      <c r="BB105" s="9" t="s">
        <v>1689</v>
      </c>
      <c r="BC105" s="9" t="s">
        <v>1690</v>
      </c>
      <c r="BD105" s="9" t="s">
        <v>1691</v>
      </c>
      <c r="BE105" s="149">
        <v>42</v>
      </c>
      <c r="BF105" s="149">
        <v>323</v>
      </c>
      <c r="BG105" s="149">
        <v>5586</v>
      </c>
    </row>
    <row r="106" spans="1:59" x14ac:dyDescent="0.2">
      <c r="A106" s="128" t="str">
        <f>F106&amp;K106</f>
        <v>QUISPICANCHIQUECHUA</v>
      </c>
      <c r="B106" s="143">
        <v>446</v>
      </c>
      <c r="C106" s="143" t="s">
        <v>66</v>
      </c>
      <c r="D106" s="143">
        <v>303</v>
      </c>
      <c r="E106" s="143" t="s">
        <v>448</v>
      </c>
      <c r="F106" s="143" t="s">
        <v>345</v>
      </c>
      <c r="G106" s="143"/>
      <c r="H106" s="143"/>
      <c r="I106" s="143"/>
      <c r="J106" s="143" t="s">
        <v>626</v>
      </c>
      <c r="K106" s="143" t="s">
        <v>1390</v>
      </c>
      <c r="L106" s="144">
        <v>1600</v>
      </c>
      <c r="M106" s="145">
        <v>6.5799999999999995E-4</v>
      </c>
      <c r="N106" s="145">
        <f t="shared" si="31"/>
        <v>1.0528</v>
      </c>
      <c r="O106" s="146">
        <v>0.125</v>
      </c>
      <c r="P106" s="143">
        <f t="shared" si="32"/>
        <v>200</v>
      </c>
      <c r="Q106" s="147">
        <f>$Q$9*L106</f>
        <v>8640</v>
      </c>
      <c r="R106" s="144">
        <v>1480</v>
      </c>
      <c r="S106" s="143">
        <f t="shared" si="42"/>
        <v>2.4640000000000006E-2</v>
      </c>
      <c r="T106" s="143">
        <f t="shared" si="43"/>
        <v>36.467200000000005</v>
      </c>
      <c r="U106" s="143">
        <v>0.45</v>
      </c>
      <c r="V106" s="143">
        <f t="shared" si="44"/>
        <v>666</v>
      </c>
      <c r="W106" s="24">
        <f t="shared" si="45"/>
        <v>42336</v>
      </c>
      <c r="X106" s="144">
        <v>1480</v>
      </c>
      <c r="Y106" s="143">
        <v>8.3199999999999995E-4</v>
      </c>
      <c r="Z106" s="143">
        <f t="shared" si="27"/>
        <v>1.23136</v>
      </c>
      <c r="AA106" s="143">
        <v>0.312</v>
      </c>
      <c r="AB106" s="143">
        <f t="shared" si="28"/>
        <v>461.76</v>
      </c>
      <c r="AC106" s="147">
        <f t="shared" si="29"/>
        <v>8140</v>
      </c>
      <c r="AD106" s="144">
        <v>3331</v>
      </c>
      <c r="AE106" s="143">
        <f t="shared" si="33"/>
        <v>1.7698500000000002E-2</v>
      </c>
      <c r="AF106" s="143">
        <f t="shared" si="34"/>
        <v>58.95370350000001</v>
      </c>
      <c r="AG106" s="143">
        <v>0.81</v>
      </c>
      <c r="AH106" s="143">
        <f t="shared" si="35"/>
        <v>2698.11</v>
      </c>
      <c r="AI106" s="147">
        <f t="shared" si="36"/>
        <v>27314.199999999997</v>
      </c>
      <c r="AJ106" s="144">
        <v>9000</v>
      </c>
      <c r="AK106" s="143">
        <f t="shared" si="37"/>
        <v>1.7192500000000001E-3</v>
      </c>
      <c r="AL106" s="143">
        <f t="shared" si="38"/>
        <v>15.47325</v>
      </c>
      <c r="AM106" s="143">
        <v>0.69799999999999995</v>
      </c>
      <c r="AN106" s="143">
        <f t="shared" si="39"/>
        <v>6282</v>
      </c>
      <c r="AO106" s="147">
        <f t="shared" si="40"/>
        <v>170100</v>
      </c>
      <c r="AP106" s="144">
        <v>1110</v>
      </c>
      <c r="AQ106" s="143">
        <f t="shared" si="41"/>
        <v>3.0800000000000007E-3</v>
      </c>
      <c r="AR106" s="143">
        <f>+AP106*AQ106</f>
        <v>3.4188000000000009</v>
      </c>
      <c r="AS106" s="143">
        <v>1.59</v>
      </c>
      <c r="AT106" s="143">
        <f>+AP106*AS106</f>
        <v>1764.9</v>
      </c>
      <c r="AU106" s="147">
        <f>$AU$9*AP106</f>
        <v>13098</v>
      </c>
      <c r="AV106" s="143">
        <f t="shared" si="24"/>
        <v>18001</v>
      </c>
      <c r="AW106" s="143">
        <f t="shared" si="25"/>
        <v>12072.769999999999</v>
      </c>
      <c r="AX106" s="24">
        <f t="shared" si="26"/>
        <v>269628.2</v>
      </c>
      <c r="AY106" s="148">
        <v>0.64500000000000002</v>
      </c>
      <c r="AZ106" s="23">
        <f t="shared" si="46"/>
        <v>11610.645</v>
      </c>
      <c r="BA106" s="24">
        <f t="shared" si="30"/>
        <v>281238.84500000003</v>
      </c>
      <c r="BB106" s="9" t="s">
        <v>1689</v>
      </c>
      <c r="BC106" s="9" t="s">
        <v>1690</v>
      </c>
      <c r="BD106" s="9" t="s">
        <v>1691</v>
      </c>
      <c r="BE106" s="149">
        <v>107</v>
      </c>
      <c r="BF106" s="149">
        <v>612</v>
      </c>
      <c r="BG106" s="149">
        <v>6891</v>
      </c>
    </row>
    <row r="107" spans="1:59" x14ac:dyDescent="0.2">
      <c r="B107" s="143">
        <v>446</v>
      </c>
      <c r="C107" s="143" t="s">
        <v>66</v>
      </c>
      <c r="D107" s="143">
        <v>300</v>
      </c>
      <c r="E107" s="143" t="s">
        <v>449</v>
      </c>
      <c r="F107" s="143" t="s">
        <v>95</v>
      </c>
      <c r="G107" s="143"/>
      <c r="H107" s="143"/>
      <c r="I107" s="143"/>
      <c r="J107" s="143" t="s">
        <v>626</v>
      </c>
      <c r="K107" s="143" t="s">
        <v>1224</v>
      </c>
      <c r="L107" s="144"/>
      <c r="M107" s="145"/>
      <c r="N107" s="145"/>
      <c r="O107" s="146"/>
      <c r="P107" s="143"/>
      <c r="Q107" s="147"/>
      <c r="R107" s="144"/>
      <c r="S107" s="143"/>
      <c r="T107" s="143"/>
      <c r="U107" s="143"/>
      <c r="V107" s="143"/>
      <c r="W107" s="24"/>
      <c r="X107" s="144">
        <v>1740</v>
      </c>
      <c r="Y107" s="143">
        <v>8.3199999999999995E-4</v>
      </c>
      <c r="Z107" s="143">
        <f t="shared" si="27"/>
        <v>1.4476799999999999</v>
      </c>
      <c r="AA107" s="143">
        <v>0.312</v>
      </c>
      <c r="AB107" s="143">
        <f t="shared" si="28"/>
        <v>542.88</v>
      </c>
      <c r="AC107" s="147">
        <f t="shared" si="29"/>
        <v>9570</v>
      </c>
      <c r="AD107" s="144"/>
      <c r="AE107" s="143"/>
      <c r="AF107" s="143"/>
      <c r="AG107" s="143"/>
      <c r="AH107" s="143"/>
      <c r="AI107" s="147"/>
      <c r="AJ107" s="144"/>
      <c r="AK107" s="143"/>
      <c r="AL107" s="143"/>
      <c r="AM107" s="143"/>
      <c r="AN107" s="143"/>
      <c r="AO107" s="147"/>
      <c r="AP107" s="144"/>
      <c r="AQ107" s="143"/>
      <c r="AR107" s="143"/>
      <c r="AS107" s="143"/>
      <c r="AT107" s="143"/>
      <c r="AU107" s="147"/>
      <c r="AV107" s="143">
        <f t="shared" si="24"/>
        <v>1740</v>
      </c>
      <c r="AW107" s="143">
        <f t="shared" si="25"/>
        <v>542.88</v>
      </c>
      <c r="AX107" s="24">
        <f t="shared" si="26"/>
        <v>9570</v>
      </c>
      <c r="AY107" s="148">
        <v>0.64500000000000002</v>
      </c>
      <c r="AZ107" s="23">
        <f t="shared" si="46"/>
        <v>1122.3</v>
      </c>
      <c r="BA107" s="24">
        <f t="shared" si="30"/>
        <v>10692.3</v>
      </c>
      <c r="BB107" s="9" t="s">
        <v>1689</v>
      </c>
      <c r="BC107" s="9" t="s">
        <v>1690</v>
      </c>
      <c r="BD107" s="9" t="s">
        <v>1691</v>
      </c>
      <c r="BE107" s="149">
        <v>25</v>
      </c>
      <c r="BF107" s="149">
        <v>183</v>
      </c>
      <c r="BG107" s="149">
        <v>2744</v>
      </c>
    </row>
    <row r="108" spans="1:59" x14ac:dyDescent="0.2">
      <c r="A108" s="128" t="str">
        <f>F108&amp;K108</f>
        <v>URUBAMBAQUECHUA</v>
      </c>
      <c r="B108" s="143">
        <v>446</v>
      </c>
      <c r="C108" s="143" t="s">
        <v>66</v>
      </c>
      <c r="D108" s="143">
        <v>300</v>
      </c>
      <c r="E108" s="143" t="s">
        <v>449</v>
      </c>
      <c r="F108" s="143" t="s">
        <v>95</v>
      </c>
      <c r="G108" s="143"/>
      <c r="H108" s="143"/>
      <c r="I108" s="143"/>
      <c r="J108" s="143" t="s">
        <v>626</v>
      </c>
      <c r="K108" s="143" t="s">
        <v>1390</v>
      </c>
      <c r="L108" s="144">
        <v>1082</v>
      </c>
      <c r="M108" s="145">
        <v>6.5799999999999995E-4</v>
      </c>
      <c r="N108" s="145">
        <f t="shared" si="31"/>
        <v>0.71195599999999992</v>
      </c>
      <c r="O108" s="146">
        <v>0.125</v>
      </c>
      <c r="P108" s="143">
        <f t="shared" si="32"/>
        <v>135.25</v>
      </c>
      <c r="Q108" s="147">
        <f>$Q$9*L108</f>
        <v>5842.8</v>
      </c>
      <c r="R108" s="144">
        <v>800</v>
      </c>
      <c r="S108" s="143">
        <f t="shared" si="42"/>
        <v>2.4640000000000006E-2</v>
      </c>
      <c r="T108" s="143">
        <f t="shared" si="43"/>
        <v>19.712000000000003</v>
      </c>
      <c r="U108" s="143">
        <v>0.45</v>
      </c>
      <c r="V108" s="143">
        <f t="shared" si="44"/>
        <v>360</v>
      </c>
      <c r="W108" s="24">
        <f t="shared" si="45"/>
        <v>28629.72</v>
      </c>
      <c r="X108" s="144">
        <v>800</v>
      </c>
      <c r="Y108" s="143">
        <v>8.3199999999999995E-4</v>
      </c>
      <c r="Z108" s="143">
        <f t="shared" si="27"/>
        <v>0.66559999999999997</v>
      </c>
      <c r="AA108" s="143">
        <v>0.312</v>
      </c>
      <c r="AB108" s="143">
        <f t="shared" si="28"/>
        <v>249.6</v>
      </c>
      <c r="AC108" s="147">
        <f t="shared" si="29"/>
        <v>4400</v>
      </c>
      <c r="AD108" s="144">
        <v>1578</v>
      </c>
      <c r="AE108" s="143">
        <f t="shared" si="33"/>
        <v>1.7698500000000002E-2</v>
      </c>
      <c r="AF108" s="143">
        <f t="shared" si="34"/>
        <v>27.928233000000002</v>
      </c>
      <c r="AG108" s="143">
        <v>0.81</v>
      </c>
      <c r="AH108" s="143">
        <f t="shared" si="35"/>
        <v>1278.18</v>
      </c>
      <c r="AI108" s="147">
        <f t="shared" si="36"/>
        <v>12939.599999999999</v>
      </c>
      <c r="AJ108" s="144">
        <v>4208</v>
      </c>
      <c r="AK108" s="143">
        <f t="shared" si="37"/>
        <v>1.7192500000000001E-3</v>
      </c>
      <c r="AL108" s="143">
        <f t="shared" si="38"/>
        <v>7.234604</v>
      </c>
      <c r="AM108" s="143">
        <v>0.69799999999999995</v>
      </c>
      <c r="AN108" s="143">
        <f t="shared" si="39"/>
        <v>2937.1839999999997</v>
      </c>
      <c r="AO108" s="147">
        <f t="shared" si="40"/>
        <v>79531.199999999997</v>
      </c>
      <c r="AP108" s="144">
        <v>660</v>
      </c>
      <c r="AQ108" s="143">
        <f t="shared" si="41"/>
        <v>3.0800000000000007E-3</v>
      </c>
      <c r="AR108" s="143">
        <f>+AP108*AQ108</f>
        <v>2.0328000000000004</v>
      </c>
      <c r="AS108" s="143">
        <v>1.59</v>
      </c>
      <c r="AT108" s="143">
        <f>+AP108*AS108</f>
        <v>1049.4000000000001</v>
      </c>
      <c r="AU108" s="147">
        <f>$AU$9*AP108</f>
        <v>7788.0000000000009</v>
      </c>
      <c r="AV108" s="143">
        <f t="shared" si="24"/>
        <v>9128</v>
      </c>
      <c r="AW108" s="143">
        <f t="shared" si="25"/>
        <v>6009.6139999999996</v>
      </c>
      <c r="AX108" s="24">
        <f t="shared" si="26"/>
        <v>139131.32</v>
      </c>
      <c r="AY108" s="148">
        <v>0.64500000000000002</v>
      </c>
      <c r="AZ108" s="23">
        <f t="shared" si="46"/>
        <v>5887.56</v>
      </c>
      <c r="BA108" s="24">
        <f t="shared" si="30"/>
        <v>145018.88</v>
      </c>
      <c r="BB108" s="9" t="s">
        <v>1689</v>
      </c>
      <c r="BC108" s="9" t="s">
        <v>1690</v>
      </c>
      <c r="BD108" s="9" t="s">
        <v>1691</v>
      </c>
      <c r="BE108" s="149">
        <v>40</v>
      </c>
      <c r="BF108" s="149">
        <v>219</v>
      </c>
      <c r="BG108" s="149">
        <v>1872</v>
      </c>
    </row>
    <row r="109" spans="1:59" x14ac:dyDescent="0.2">
      <c r="B109" s="143">
        <v>447</v>
      </c>
      <c r="C109" s="143" t="s">
        <v>97</v>
      </c>
      <c r="D109" s="150" t="s">
        <v>456</v>
      </c>
      <c r="E109" s="143" t="s">
        <v>606</v>
      </c>
      <c r="F109" s="143" t="s">
        <v>98</v>
      </c>
      <c r="G109" s="143"/>
      <c r="H109" s="143"/>
      <c r="I109" s="143"/>
      <c r="J109" s="143" t="s">
        <v>626</v>
      </c>
      <c r="K109" s="143" t="s">
        <v>1224</v>
      </c>
      <c r="L109" s="144"/>
      <c r="M109" s="145"/>
      <c r="N109" s="145"/>
      <c r="O109" s="146"/>
      <c r="P109" s="143"/>
      <c r="Q109" s="147"/>
      <c r="R109" s="144"/>
      <c r="S109" s="143"/>
      <c r="T109" s="143"/>
      <c r="U109" s="143"/>
      <c r="V109" s="143"/>
      <c r="W109" s="24"/>
      <c r="X109" s="144">
        <v>3424</v>
      </c>
      <c r="Y109" s="143">
        <v>8.3199999999999995E-4</v>
      </c>
      <c r="Z109" s="143">
        <f t="shared" si="27"/>
        <v>2.8487679999999997</v>
      </c>
      <c r="AA109" s="143">
        <v>0.312</v>
      </c>
      <c r="AB109" s="143">
        <f t="shared" si="28"/>
        <v>1068.288</v>
      </c>
      <c r="AC109" s="147">
        <f t="shared" si="29"/>
        <v>18832</v>
      </c>
      <c r="AD109" s="144"/>
      <c r="AE109" s="143"/>
      <c r="AF109" s="143"/>
      <c r="AG109" s="143"/>
      <c r="AH109" s="143"/>
      <c r="AI109" s="147"/>
      <c r="AJ109" s="144">
        <v>748</v>
      </c>
      <c r="AK109" s="143">
        <f t="shared" si="37"/>
        <v>1.7192500000000001E-3</v>
      </c>
      <c r="AL109" s="143">
        <f t="shared" si="38"/>
        <v>1.2859990000000001</v>
      </c>
      <c r="AM109" s="143">
        <v>0.69799999999999995</v>
      </c>
      <c r="AN109" s="143">
        <f t="shared" si="39"/>
        <v>522.10399999999993</v>
      </c>
      <c r="AO109" s="147">
        <f t="shared" si="40"/>
        <v>14137.199999999999</v>
      </c>
      <c r="AP109" s="144"/>
      <c r="AQ109" s="143"/>
      <c r="AR109" s="143"/>
      <c r="AS109" s="143"/>
      <c r="AT109" s="143"/>
      <c r="AU109" s="147"/>
      <c r="AV109" s="143">
        <f t="shared" si="24"/>
        <v>4172</v>
      </c>
      <c r="AW109" s="143">
        <f t="shared" si="25"/>
        <v>1590.3919999999998</v>
      </c>
      <c r="AX109" s="24">
        <f t="shared" si="26"/>
        <v>32969.199999999997</v>
      </c>
      <c r="AY109" s="148">
        <v>0.64500000000000002</v>
      </c>
      <c r="AZ109" s="23">
        <f t="shared" si="46"/>
        <v>2690.94</v>
      </c>
      <c r="BA109" s="24">
        <f t="shared" si="30"/>
        <v>35660.14</v>
      </c>
      <c r="BB109" s="9" t="s">
        <v>1689</v>
      </c>
      <c r="BC109" s="9" t="s">
        <v>1690</v>
      </c>
      <c r="BD109" s="9" t="s">
        <v>1691</v>
      </c>
      <c r="BE109" s="149">
        <v>30</v>
      </c>
      <c r="BF109" s="149">
        <v>212</v>
      </c>
      <c r="BG109" s="149">
        <v>2690</v>
      </c>
    </row>
    <row r="110" spans="1:59" x14ac:dyDescent="0.2">
      <c r="A110" s="128" t="str">
        <f>F110&amp;K110</f>
        <v>ACOBAMBAQUECHUA</v>
      </c>
      <c r="B110" s="143">
        <v>447</v>
      </c>
      <c r="C110" s="143" t="s">
        <v>97</v>
      </c>
      <c r="D110" s="150" t="s">
        <v>456</v>
      </c>
      <c r="E110" s="143" t="s">
        <v>606</v>
      </c>
      <c r="F110" s="143" t="s">
        <v>98</v>
      </c>
      <c r="G110" s="143"/>
      <c r="H110" s="143"/>
      <c r="I110" s="143"/>
      <c r="J110" s="143" t="s">
        <v>626</v>
      </c>
      <c r="K110" s="143" t="s">
        <v>1390</v>
      </c>
      <c r="L110" s="144">
        <v>2244</v>
      </c>
      <c r="M110" s="145">
        <v>6.5799999999999995E-4</v>
      </c>
      <c r="N110" s="145">
        <f t="shared" si="31"/>
        <v>1.4765519999999999</v>
      </c>
      <c r="O110" s="146">
        <v>9.6666666666666665E-2</v>
      </c>
      <c r="P110" s="143">
        <f t="shared" si="32"/>
        <v>216.92</v>
      </c>
      <c r="Q110" s="147">
        <f>$Q$9*L110</f>
        <v>12117.6</v>
      </c>
      <c r="R110" s="144">
        <v>950</v>
      </c>
      <c r="S110" s="143">
        <f t="shared" si="42"/>
        <v>2.4640000000000006E-2</v>
      </c>
      <c r="T110" s="143">
        <f t="shared" si="43"/>
        <v>23.408000000000005</v>
      </c>
      <c r="U110" s="143">
        <v>0.45</v>
      </c>
      <c r="V110" s="143">
        <f t="shared" si="44"/>
        <v>427.5</v>
      </c>
      <c r="W110" s="24">
        <f t="shared" si="45"/>
        <v>59376.240000000005</v>
      </c>
      <c r="X110" s="144">
        <v>2050</v>
      </c>
      <c r="Y110" s="143">
        <v>8.3199999999999995E-4</v>
      </c>
      <c r="Z110" s="143">
        <f t="shared" si="27"/>
        <v>1.7056</v>
      </c>
      <c r="AA110" s="143">
        <v>0.312</v>
      </c>
      <c r="AB110" s="143">
        <f t="shared" si="28"/>
        <v>639.6</v>
      </c>
      <c r="AC110" s="147">
        <f t="shared" si="29"/>
        <v>11275</v>
      </c>
      <c r="AD110" s="144">
        <v>2391</v>
      </c>
      <c r="AE110" s="143">
        <f t="shared" si="33"/>
        <v>1.7698500000000002E-2</v>
      </c>
      <c r="AF110" s="143">
        <f t="shared" si="34"/>
        <v>42.317113500000005</v>
      </c>
      <c r="AG110" s="143">
        <v>0.81</v>
      </c>
      <c r="AH110" s="143">
        <f t="shared" si="35"/>
        <v>1936.71</v>
      </c>
      <c r="AI110" s="147">
        <f t="shared" si="36"/>
        <v>19606.199999999997</v>
      </c>
      <c r="AJ110" s="144">
        <v>3775</v>
      </c>
      <c r="AK110" s="143">
        <f t="shared" si="37"/>
        <v>1.7192500000000001E-3</v>
      </c>
      <c r="AL110" s="143">
        <f t="shared" si="38"/>
        <v>6.4901687500000005</v>
      </c>
      <c r="AM110" s="143">
        <v>0.69799999999999995</v>
      </c>
      <c r="AN110" s="143">
        <f t="shared" si="39"/>
        <v>2634.95</v>
      </c>
      <c r="AO110" s="147">
        <f t="shared" si="40"/>
        <v>71347.5</v>
      </c>
      <c r="AP110" s="144">
        <v>810</v>
      </c>
      <c r="AQ110" s="143">
        <f t="shared" si="41"/>
        <v>3.0800000000000007E-3</v>
      </c>
      <c r="AR110" s="143">
        <f>+AP110*AQ110</f>
        <v>2.4948000000000006</v>
      </c>
      <c r="AS110" s="143">
        <v>1.59</v>
      </c>
      <c r="AT110" s="143">
        <f>+AP110*AS110</f>
        <v>1287.9000000000001</v>
      </c>
      <c r="AU110" s="147">
        <f>$AU$9*AP110</f>
        <v>9558</v>
      </c>
      <c r="AV110" s="143">
        <f t="shared" si="24"/>
        <v>12220</v>
      </c>
      <c r="AW110" s="143">
        <f t="shared" si="25"/>
        <v>7143.58</v>
      </c>
      <c r="AX110" s="24">
        <f t="shared" si="26"/>
        <v>183280.54</v>
      </c>
      <c r="AY110" s="148">
        <v>0.64500000000000002</v>
      </c>
      <c r="AZ110" s="23">
        <f t="shared" si="46"/>
        <v>7881.9000000000005</v>
      </c>
      <c r="BA110" s="24">
        <f t="shared" si="30"/>
        <v>191162.44</v>
      </c>
      <c r="BB110" s="9" t="s">
        <v>1689</v>
      </c>
      <c r="BC110" s="9" t="s">
        <v>1690</v>
      </c>
      <c r="BD110" s="9" t="s">
        <v>1691</v>
      </c>
      <c r="BE110" s="149">
        <v>62</v>
      </c>
      <c r="BF110" s="149">
        <v>348</v>
      </c>
      <c r="BG110" s="149">
        <v>3892</v>
      </c>
    </row>
    <row r="111" spans="1:59" x14ac:dyDescent="0.2">
      <c r="B111" s="143">
        <v>447</v>
      </c>
      <c r="C111" s="143" t="s">
        <v>97</v>
      </c>
      <c r="D111" s="143">
        <v>307</v>
      </c>
      <c r="E111" s="143" t="s">
        <v>458</v>
      </c>
      <c r="F111" s="143" t="s">
        <v>100</v>
      </c>
      <c r="G111" s="143"/>
      <c r="H111" s="143"/>
      <c r="I111" s="143"/>
      <c r="J111" s="143" t="s">
        <v>626</v>
      </c>
      <c r="K111" s="143" t="s">
        <v>1224</v>
      </c>
      <c r="L111" s="144"/>
      <c r="M111" s="145"/>
      <c r="N111" s="145"/>
      <c r="O111" s="146"/>
      <c r="P111" s="143"/>
      <c r="Q111" s="147"/>
      <c r="R111" s="144"/>
      <c r="S111" s="143"/>
      <c r="T111" s="143"/>
      <c r="U111" s="143"/>
      <c r="V111" s="143"/>
      <c r="W111" s="24"/>
      <c r="X111" s="144">
        <v>5200</v>
      </c>
      <c r="Y111" s="143">
        <v>8.3199999999999995E-4</v>
      </c>
      <c r="Z111" s="143">
        <f t="shared" si="27"/>
        <v>4.3263999999999996</v>
      </c>
      <c r="AA111" s="143">
        <v>0.312</v>
      </c>
      <c r="AB111" s="143">
        <f t="shared" si="28"/>
        <v>1622.4</v>
      </c>
      <c r="AC111" s="147">
        <f t="shared" si="29"/>
        <v>28600</v>
      </c>
      <c r="AD111" s="144"/>
      <c r="AE111" s="143"/>
      <c r="AF111" s="143"/>
      <c r="AG111" s="143"/>
      <c r="AH111" s="143"/>
      <c r="AI111" s="147"/>
      <c r="AJ111" s="144">
        <v>1155</v>
      </c>
      <c r="AK111" s="143">
        <f t="shared" si="37"/>
        <v>1.7192500000000001E-3</v>
      </c>
      <c r="AL111" s="143">
        <f t="shared" si="38"/>
        <v>1.9857337500000001</v>
      </c>
      <c r="AM111" s="143">
        <v>0.69799999999999995</v>
      </c>
      <c r="AN111" s="143">
        <f t="shared" si="39"/>
        <v>806.18999999999994</v>
      </c>
      <c r="AO111" s="147">
        <f t="shared" si="40"/>
        <v>21829.5</v>
      </c>
      <c r="AP111" s="144"/>
      <c r="AQ111" s="143"/>
      <c r="AR111" s="143"/>
      <c r="AS111" s="143"/>
      <c r="AT111" s="143"/>
      <c r="AU111" s="147"/>
      <c r="AV111" s="143">
        <f t="shared" si="24"/>
        <v>6355</v>
      </c>
      <c r="AW111" s="143">
        <f t="shared" si="25"/>
        <v>2428.59</v>
      </c>
      <c r="AX111" s="24">
        <f t="shared" si="26"/>
        <v>50429.5</v>
      </c>
      <c r="AY111" s="148">
        <v>0.64500000000000002</v>
      </c>
      <c r="AZ111" s="23">
        <f t="shared" si="46"/>
        <v>4098.9750000000004</v>
      </c>
      <c r="BA111" s="24">
        <f t="shared" si="30"/>
        <v>54528.474999999999</v>
      </c>
      <c r="BB111" s="9" t="s">
        <v>1689</v>
      </c>
      <c r="BC111" s="9" t="s">
        <v>1690</v>
      </c>
      <c r="BD111" s="9" t="s">
        <v>1691</v>
      </c>
      <c r="BE111" s="149">
        <v>1</v>
      </c>
      <c r="BF111" s="149">
        <v>24</v>
      </c>
      <c r="BG111" s="149">
        <v>811</v>
      </c>
    </row>
    <row r="112" spans="1:59" x14ac:dyDescent="0.2">
      <c r="A112" s="128" t="str">
        <f>F112&amp;K112</f>
        <v>ANGARAESQUECHUA</v>
      </c>
      <c r="B112" s="143">
        <v>447</v>
      </c>
      <c r="C112" s="143" t="s">
        <v>97</v>
      </c>
      <c r="D112" s="143">
        <v>307</v>
      </c>
      <c r="E112" s="143" t="s">
        <v>458</v>
      </c>
      <c r="F112" s="143" t="s">
        <v>100</v>
      </c>
      <c r="G112" s="143"/>
      <c r="H112" s="143"/>
      <c r="I112" s="143"/>
      <c r="J112" s="143" t="s">
        <v>626</v>
      </c>
      <c r="K112" s="143" t="s">
        <v>1390</v>
      </c>
      <c r="L112" s="144">
        <v>2947</v>
      </c>
      <c r="M112" s="145">
        <v>6.5799999999999995E-4</v>
      </c>
      <c r="N112" s="145">
        <f t="shared" si="31"/>
        <v>1.9391259999999999</v>
      </c>
      <c r="O112" s="146">
        <v>9.6842105263157896E-2</v>
      </c>
      <c r="P112" s="143">
        <f t="shared" si="32"/>
        <v>285.39368421052632</v>
      </c>
      <c r="Q112" s="147">
        <f>$Q$9*L112</f>
        <v>15913.800000000001</v>
      </c>
      <c r="R112" s="144">
        <v>1490</v>
      </c>
      <c r="S112" s="143">
        <f t="shared" si="42"/>
        <v>2.4640000000000006E-2</v>
      </c>
      <c r="T112" s="143">
        <f t="shared" si="43"/>
        <v>36.713600000000007</v>
      </c>
      <c r="U112" s="143">
        <v>0.45</v>
      </c>
      <c r="V112" s="143">
        <f t="shared" si="44"/>
        <v>670.5</v>
      </c>
      <c r="W112" s="24">
        <f t="shared" si="45"/>
        <v>77977.62000000001</v>
      </c>
      <c r="X112" s="144">
        <v>2690</v>
      </c>
      <c r="Y112" s="143">
        <v>8.3199999999999995E-4</v>
      </c>
      <c r="Z112" s="143">
        <f t="shared" si="27"/>
        <v>2.2380800000000001</v>
      </c>
      <c r="AA112" s="143">
        <v>0.312</v>
      </c>
      <c r="AB112" s="143">
        <f t="shared" si="28"/>
        <v>839.28</v>
      </c>
      <c r="AC112" s="147">
        <f t="shared" si="29"/>
        <v>14795</v>
      </c>
      <c r="AD112" s="144">
        <v>3391</v>
      </c>
      <c r="AE112" s="143">
        <f t="shared" si="33"/>
        <v>1.7698500000000002E-2</v>
      </c>
      <c r="AF112" s="143">
        <f t="shared" si="34"/>
        <v>60.015613500000008</v>
      </c>
      <c r="AG112" s="143">
        <v>0.81</v>
      </c>
      <c r="AH112" s="143">
        <f t="shared" si="35"/>
        <v>2746.71</v>
      </c>
      <c r="AI112" s="147">
        <f t="shared" si="36"/>
        <v>27806.199999999997</v>
      </c>
      <c r="AJ112" s="144">
        <v>6108</v>
      </c>
      <c r="AK112" s="143">
        <f t="shared" si="37"/>
        <v>1.7192500000000001E-3</v>
      </c>
      <c r="AL112" s="143">
        <f t="shared" si="38"/>
        <v>10.501179</v>
      </c>
      <c r="AM112" s="143">
        <v>0.69799999999999995</v>
      </c>
      <c r="AN112" s="143">
        <f t="shared" si="39"/>
        <v>4263.384</v>
      </c>
      <c r="AO112" s="147">
        <f t="shared" si="40"/>
        <v>115441.2</v>
      </c>
      <c r="AP112" s="144">
        <v>1410</v>
      </c>
      <c r="AQ112" s="143">
        <f t="shared" si="41"/>
        <v>3.0800000000000007E-3</v>
      </c>
      <c r="AR112" s="143">
        <f>+AP112*AQ112</f>
        <v>4.3428000000000013</v>
      </c>
      <c r="AS112" s="143">
        <v>1.59</v>
      </c>
      <c r="AT112" s="143">
        <f>+AP112*AS112</f>
        <v>2241.9</v>
      </c>
      <c r="AU112" s="147">
        <f>$AU$9*AP112</f>
        <v>16638</v>
      </c>
      <c r="AV112" s="143">
        <f t="shared" si="24"/>
        <v>18036</v>
      </c>
      <c r="AW112" s="143">
        <f t="shared" si="25"/>
        <v>11047.167684210526</v>
      </c>
      <c r="AX112" s="24">
        <f t="shared" si="26"/>
        <v>268571.82</v>
      </c>
      <c r="AY112" s="148">
        <v>0.64500000000000002</v>
      </c>
      <c r="AZ112" s="23">
        <f t="shared" si="46"/>
        <v>11633.220000000001</v>
      </c>
      <c r="BA112" s="24">
        <f t="shared" si="30"/>
        <v>280205.04000000004</v>
      </c>
      <c r="BB112" s="9" t="s">
        <v>1689</v>
      </c>
      <c r="BC112" s="9" t="s">
        <v>1690</v>
      </c>
      <c r="BD112" s="9" t="s">
        <v>1691</v>
      </c>
      <c r="BE112" s="149" t="s">
        <v>1493</v>
      </c>
      <c r="BF112" s="149" t="s">
        <v>1493</v>
      </c>
      <c r="BG112" s="149" t="s">
        <v>1493</v>
      </c>
    </row>
    <row r="113" spans="1:59" x14ac:dyDescent="0.2">
      <c r="B113" s="143">
        <v>447</v>
      </c>
      <c r="C113" s="143" t="s">
        <v>97</v>
      </c>
      <c r="D113" s="150" t="s">
        <v>592</v>
      </c>
      <c r="E113" s="143" t="s">
        <v>607</v>
      </c>
      <c r="F113" s="143" t="s">
        <v>268</v>
      </c>
      <c r="G113" s="143"/>
      <c r="H113" s="143"/>
      <c r="I113" s="143"/>
      <c r="J113" s="143" t="s">
        <v>626</v>
      </c>
      <c r="K113" s="143" t="s">
        <v>1224</v>
      </c>
      <c r="L113" s="144"/>
      <c r="M113" s="145"/>
      <c r="N113" s="145"/>
      <c r="O113" s="146"/>
      <c r="P113" s="143"/>
      <c r="Q113" s="147"/>
      <c r="R113" s="144"/>
      <c r="S113" s="143"/>
      <c r="T113" s="143"/>
      <c r="U113" s="143"/>
      <c r="V113" s="143"/>
      <c r="W113" s="24"/>
      <c r="X113" s="144">
        <v>800</v>
      </c>
      <c r="Y113" s="143">
        <v>8.3199999999999995E-4</v>
      </c>
      <c r="Z113" s="143">
        <f t="shared" si="27"/>
        <v>0.66559999999999997</v>
      </c>
      <c r="AA113" s="143">
        <v>0.312</v>
      </c>
      <c r="AB113" s="143">
        <f t="shared" si="28"/>
        <v>249.6</v>
      </c>
      <c r="AC113" s="147">
        <f t="shared" si="29"/>
        <v>4400</v>
      </c>
      <c r="AD113" s="144"/>
      <c r="AE113" s="143"/>
      <c r="AF113" s="143"/>
      <c r="AG113" s="143"/>
      <c r="AH113" s="143"/>
      <c r="AI113" s="147"/>
      <c r="AJ113" s="144">
        <v>252</v>
      </c>
      <c r="AK113" s="143">
        <f t="shared" si="37"/>
        <v>1.7192500000000001E-3</v>
      </c>
      <c r="AL113" s="143">
        <f t="shared" si="38"/>
        <v>0.433251</v>
      </c>
      <c r="AM113" s="143">
        <v>0.69799999999999995</v>
      </c>
      <c r="AN113" s="143">
        <f t="shared" si="39"/>
        <v>175.89599999999999</v>
      </c>
      <c r="AO113" s="147">
        <f t="shared" si="40"/>
        <v>4762.7999999999993</v>
      </c>
      <c r="AP113" s="144"/>
      <c r="AQ113" s="143"/>
      <c r="AR113" s="143"/>
      <c r="AS113" s="143"/>
      <c r="AT113" s="143"/>
      <c r="AU113" s="147"/>
      <c r="AV113" s="143">
        <f t="shared" si="24"/>
        <v>1052</v>
      </c>
      <c r="AW113" s="143">
        <f t="shared" si="25"/>
        <v>425.49599999999998</v>
      </c>
      <c r="AX113" s="24">
        <f t="shared" si="26"/>
        <v>9162.7999999999993</v>
      </c>
      <c r="AY113" s="148">
        <v>0.64500000000000002</v>
      </c>
      <c r="AZ113" s="23">
        <f t="shared" si="46"/>
        <v>678.54</v>
      </c>
      <c r="BA113" s="24">
        <f t="shared" si="30"/>
        <v>9841.34</v>
      </c>
      <c r="BB113" s="9" t="s">
        <v>1689</v>
      </c>
      <c r="BC113" s="9" t="s">
        <v>1690</v>
      </c>
      <c r="BD113" s="9" t="s">
        <v>1691</v>
      </c>
      <c r="BE113" s="149">
        <v>27</v>
      </c>
      <c r="BF113" s="149">
        <v>143</v>
      </c>
      <c r="BG113" s="149">
        <v>694</v>
      </c>
    </row>
    <row r="114" spans="1:59" x14ac:dyDescent="0.2">
      <c r="A114" s="128" t="str">
        <f>F114&amp;K114</f>
        <v>CASTRO VIRREYNAQUECHUA</v>
      </c>
      <c r="B114" s="143">
        <v>447</v>
      </c>
      <c r="C114" s="143" t="s">
        <v>97</v>
      </c>
      <c r="D114" s="150" t="s">
        <v>592</v>
      </c>
      <c r="E114" s="143" t="s">
        <v>607</v>
      </c>
      <c r="F114" s="143" t="s">
        <v>268</v>
      </c>
      <c r="G114" s="143"/>
      <c r="H114" s="143"/>
      <c r="I114" s="143"/>
      <c r="J114" s="143" t="s">
        <v>626</v>
      </c>
      <c r="K114" s="143" t="s">
        <v>1390</v>
      </c>
      <c r="L114" s="144">
        <v>468</v>
      </c>
      <c r="M114" s="145">
        <v>6.5799999999999995E-4</v>
      </c>
      <c r="N114" s="145">
        <f t="shared" si="31"/>
        <v>0.307944</v>
      </c>
      <c r="O114" s="146">
        <v>9.6666666666666679E-2</v>
      </c>
      <c r="P114" s="143">
        <f t="shared" si="32"/>
        <v>45.240000000000009</v>
      </c>
      <c r="Q114" s="147">
        <f>$Q$9*L114</f>
        <v>2527.2000000000003</v>
      </c>
      <c r="R114" s="144">
        <v>210</v>
      </c>
      <c r="S114" s="143">
        <f t="shared" si="42"/>
        <v>2.4640000000000006E-2</v>
      </c>
      <c r="T114" s="143">
        <f t="shared" si="43"/>
        <v>5.1744000000000012</v>
      </c>
      <c r="U114" s="143">
        <v>0.45</v>
      </c>
      <c r="V114" s="143">
        <f t="shared" si="44"/>
        <v>94.5</v>
      </c>
      <c r="W114" s="24">
        <f t="shared" si="45"/>
        <v>12383.280000000002</v>
      </c>
      <c r="X114" s="144">
        <v>400</v>
      </c>
      <c r="Y114" s="143">
        <v>8.3199999999999995E-4</v>
      </c>
      <c r="Z114" s="143">
        <f t="shared" si="27"/>
        <v>0.33279999999999998</v>
      </c>
      <c r="AA114" s="143">
        <v>0.312</v>
      </c>
      <c r="AB114" s="143">
        <f t="shared" si="28"/>
        <v>124.8</v>
      </c>
      <c r="AC114" s="147">
        <f t="shared" si="29"/>
        <v>2200</v>
      </c>
      <c r="AD114" s="144">
        <v>697</v>
      </c>
      <c r="AE114" s="143">
        <f t="shared" si="33"/>
        <v>1.7698500000000002E-2</v>
      </c>
      <c r="AF114" s="143">
        <f t="shared" si="34"/>
        <v>12.335854500000002</v>
      </c>
      <c r="AG114" s="143">
        <v>0.81</v>
      </c>
      <c r="AH114" s="143">
        <f t="shared" si="35"/>
        <v>564.57000000000005</v>
      </c>
      <c r="AI114" s="147">
        <f t="shared" si="36"/>
        <v>5715.4</v>
      </c>
      <c r="AJ114" s="144">
        <v>1260</v>
      </c>
      <c r="AK114" s="143">
        <f t="shared" si="37"/>
        <v>1.7192500000000001E-3</v>
      </c>
      <c r="AL114" s="143">
        <f t="shared" si="38"/>
        <v>2.166255</v>
      </c>
      <c r="AM114" s="143">
        <v>0.69799999999999995</v>
      </c>
      <c r="AN114" s="143">
        <f t="shared" si="39"/>
        <v>879.4799999999999</v>
      </c>
      <c r="AO114" s="147">
        <f t="shared" si="40"/>
        <v>23814</v>
      </c>
      <c r="AP114" s="144">
        <v>410</v>
      </c>
      <c r="AQ114" s="143">
        <f t="shared" si="41"/>
        <v>3.0800000000000007E-3</v>
      </c>
      <c r="AR114" s="143">
        <f>+AP114*AQ114</f>
        <v>1.2628000000000004</v>
      </c>
      <c r="AS114" s="143">
        <v>1.59</v>
      </c>
      <c r="AT114" s="143">
        <f>+AP114*AS114</f>
        <v>651.9</v>
      </c>
      <c r="AU114" s="147">
        <f>$AU$9*AP114</f>
        <v>4838</v>
      </c>
      <c r="AV114" s="143">
        <f t="shared" si="24"/>
        <v>3445</v>
      </c>
      <c r="AW114" s="143">
        <f t="shared" si="25"/>
        <v>2360.4900000000002</v>
      </c>
      <c r="AX114" s="24">
        <f t="shared" si="26"/>
        <v>51477.880000000005</v>
      </c>
      <c r="AY114" s="148">
        <v>0.64500000000000002</v>
      </c>
      <c r="AZ114" s="23">
        <f t="shared" si="46"/>
        <v>2222.0250000000001</v>
      </c>
      <c r="BA114" s="24">
        <f t="shared" si="30"/>
        <v>53699.905000000006</v>
      </c>
      <c r="BB114" s="9" t="s">
        <v>1689</v>
      </c>
      <c r="BC114" s="9" t="s">
        <v>1690</v>
      </c>
      <c r="BD114" s="9" t="s">
        <v>1691</v>
      </c>
      <c r="BE114" s="149" t="s">
        <v>1493</v>
      </c>
      <c r="BF114" s="149" t="s">
        <v>1493</v>
      </c>
      <c r="BG114" s="149" t="s">
        <v>1493</v>
      </c>
    </row>
    <row r="115" spans="1:59" x14ac:dyDescent="0.2">
      <c r="B115" s="143">
        <v>447</v>
      </c>
      <c r="C115" s="143" t="s">
        <v>97</v>
      </c>
      <c r="D115" s="150" t="s">
        <v>459</v>
      </c>
      <c r="E115" s="143" t="s">
        <v>608</v>
      </c>
      <c r="F115" s="143" t="s">
        <v>102</v>
      </c>
      <c r="G115" s="143"/>
      <c r="H115" s="143"/>
      <c r="I115" s="143"/>
      <c r="J115" s="143" t="s">
        <v>626</v>
      </c>
      <c r="K115" s="143" t="s">
        <v>1224</v>
      </c>
      <c r="L115" s="144"/>
      <c r="M115" s="145"/>
      <c r="N115" s="145"/>
      <c r="O115" s="146"/>
      <c r="P115" s="143"/>
      <c r="Q115" s="147"/>
      <c r="R115" s="144"/>
      <c r="S115" s="143"/>
      <c r="T115" s="143"/>
      <c r="U115" s="143"/>
      <c r="V115" s="143"/>
      <c r="W115" s="24"/>
      <c r="X115" s="144">
        <v>4284</v>
      </c>
      <c r="Y115" s="143">
        <v>8.3199999999999995E-4</v>
      </c>
      <c r="Z115" s="143">
        <f t="shared" si="27"/>
        <v>3.5642879999999999</v>
      </c>
      <c r="AA115" s="143">
        <v>0.312</v>
      </c>
      <c r="AB115" s="143">
        <f t="shared" si="28"/>
        <v>1336.6079999999999</v>
      </c>
      <c r="AC115" s="147">
        <f t="shared" si="29"/>
        <v>23562</v>
      </c>
      <c r="AD115" s="144"/>
      <c r="AE115" s="143"/>
      <c r="AF115" s="143"/>
      <c r="AG115" s="143"/>
      <c r="AH115" s="143"/>
      <c r="AI115" s="147"/>
      <c r="AJ115" s="144">
        <v>1074</v>
      </c>
      <c r="AK115" s="143">
        <f t="shared" si="37"/>
        <v>1.7192500000000001E-3</v>
      </c>
      <c r="AL115" s="143">
        <f t="shared" si="38"/>
        <v>1.8464745</v>
      </c>
      <c r="AM115" s="143">
        <v>0.69799999999999995</v>
      </c>
      <c r="AN115" s="143">
        <f t="shared" si="39"/>
        <v>749.65199999999993</v>
      </c>
      <c r="AO115" s="147">
        <f t="shared" si="40"/>
        <v>20298.599999999999</v>
      </c>
      <c r="AP115" s="144"/>
      <c r="AQ115" s="143"/>
      <c r="AR115" s="143"/>
      <c r="AS115" s="143"/>
      <c r="AT115" s="143"/>
      <c r="AU115" s="147"/>
      <c r="AV115" s="143">
        <f t="shared" si="24"/>
        <v>5358</v>
      </c>
      <c r="AW115" s="143">
        <f t="shared" si="25"/>
        <v>2086.2599999999998</v>
      </c>
      <c r="AX115" s="24">
        <f t="shared" si="26"/>
        <v>43860.6</v>
      </c>
      <c r="AY115" s="148">
        <v>0.64500000000000002</v>
      </c>
      <c r="AZ115" s="23">
        <f t="shared" si="46"/>
        <v>3455.9100000000003</v>
      </c>
      <c r="BA115" s="24">
        <f t="shared" si="30"/>
        <v>47316.51</v>
      </c>
      <c r="BB115" s="9" t="s">
        <v>1689</v>
      </c>
      <c r="BC115" s="9" t="s">
        <v>1690</v>
      </c>
      <c r="BD115" s="9" t="s">
        <v>1691</v>
      </c>
      <c r="BE115" s="149">
        <v>12</v>
      </c>
      <c r="BF115" s="149">
        <v>107</v>
      </c>
      <c r="BG115" s="149">
        <v>1668</v>
      </c>
    </row>
    <row r="116" spans="1:59" x14ac:dyDescent="0.2">
      <c r="A116" s="128" t="str">
        <f>F116&amp;K116</f>
        <v>CHURCAMPAQUECHUA</v>
      </c>
      <c r="B116" s="143">
        <v>447</v>
      </c>
      <c r="C116" s="143" t="s">
        <v>97</v>
      </c>
      <c r="D116" s="150" t="s">
        <v>459</v>
      </c>
      <c r="E116" s="143" t="s">
        <v>608</v>
      </c>
      <c r="F116" s="143" t="s">
        <v>102</v>
      </c>
      <c r="G116" s="143"/>
      <c r="H116" s="143"/>
      <c r="I116" s="143"/>
      <c r="J116" s="143" t="s">
        <v>626</v>
      </c>
      <c r="K116" s="143" t="s">
        <v>1390</v>
      </c>
      <c r="L116" s="144">
        <v>2487</v>
      </c>
      <c r="M116" s="145">
        <v>6.5799999999999995E-4</v>
      </c>
      <c r="N116" s="145">
        <f t="shared" si="31"/>
        <v>1.6364459999999998</v>
      </c>
      <c r="O116" s="146">
        <v>9.6666666666666679E-2</v>
      </c>
      <c r="P116" s="143">
        <f t="shared" si="32"/>
        <v>240.41000000000003</v>
      </c>
      <c r="Q116" s="147">
        <f>$Q$9*L116</f>
        <v>13429.800000000001</v>
      </c>
      <c r="R116" s="144">
        <v>1300</v>
      </c>
      <c r="S116" s="143">
        <f t="shared" si="42"/>
        <v>2.4640000000000006E-2</v>
      </c>
      <c r="T116" s="143">
        <f t="shared" si="43"/>
        <v>32.032000000000011</v>
      </c>
      <c r="U116" s="143">
        <v>0.45</v>
      </c>
      <c r="V116" s="143">
        <f t="shared" si="44"/>
        <v>585</v>
      </c>
      <c r="W116" s="24">
        <f t="shared" si="45"/>
        <v>65806.02</v>
      </c>
      <c r="X116" s="144">
        <v>2440</v>
      </c>
      <c r="Y116" s="143">
        <v>8.3199999999999995E-4</v>
      </c>
      <c r="Z116" s="143">
        <f t="shared" si="27"/>
        <v>2.0300799999999999</v>
      </c>
      <c r="AA116" s="143">
        <v>0.312</v>
      </c>
      <c r="AB116" s="143">
        <f t="shared" si="28"/>
        <v>761.28</v>
      </c>
      <c r="AC116" s="147">
        <f t="shared" si="29"/>
        <v>13420</v>
      </c>
      <c r="AD116" s="144">
        <v>3037</v>
      </c>
      <c r="AE116" s="143">
        <f t="shared" si="33"/>
        <v>1.7698500000000002E-2</v>
      </c>
      <c r="AF116" s="143">
        <f t="shared" si="34"/>
        <v>53.750344500000004</v>
      </c>
      <c r="AG116" s="143">
        <v>0.81</v>
      </c>
      <c r="AH116" s="143">
        <f t="shared" si="35"/>
        <v>2459.9700000000003</v>
      </c>
      <c r="AI116" s="147">
        <f t="shared" si="36"/>
        <v>24903.399999999998</v>
      </c>
      <c r="AJ116" s="144">
        <v>5370</v>
      </c>
      <c r="AK116" s="143">
        <f t="shared" si="37"/>
        <v>1.7192500000000001E-3</v>
      </c>
      <c r="AL116" s="143">
        <f t="shared" si="38"/>
        <v>9.2323725000000003</v>
      </c>
      <c r="AM116" s="143">
        <v>0.69799999999999995</v>
      </c>
      <c r="AN116" s="143">
        <f t="shared" si="39"/>
        <v>3748.2599999999998</v>
      </c>
      <c r="AO116" s="147">
        <f t="shared" si="40"/>
        <v>101492.99999999999</v>
      </c>
      <c r="AP116" s="144">
        <v>1310</v>
      </c>
      <c r="AQ116" s="143">
        <f t="shared" si="41"/>
        <v>3.0800000000000007E-3</v>
      </c>
      <c r="AR116" s="143">
        <f>+AP116*AQ116</f>
        <v>4.0348000000000006</v>
      </c>
      <c r="AS116" s="143">
        <v>1.59</v>
      </c>
      <c r="AT116" s="143">
        <f>+AP116*AS116</f>
        <v>2082.9</v>
      </c>
      <c r="AU116" s="147">
        <f>$AU$9*AP116</f>
        <v>15458.000000000002</v>
      </c>
      <c r="AV116" s="143">
        <f t="shared" si="24"/>
        <v>15944</v>
      </c>
      <c r="AW116" s="143">
        <f t="shared" si="25"/>
        <v>9877.82</v>
      </c>
      <c r="AX116" s="24">
        <f t="shared" si="26"/>
        <v>234510.21999999997</v>
      </c>
      <c r="AY116" s="148">
        <v>0.64500000000000002</v>
      </c>
      <c r="AZ116" s="23">
        <f t="shared" si="46"/>
        <v>10283.880000000001</v>
      </c>
      <c r="BA116" s="24">
        <f t="shared" si="30"/>
        <v>244794.09999999998</v>
      </c>
      <c r="BB116" s="9" t="s">
        <v>1689</v>
      </c>
      <c r="BC116" s="9" t="s">
        <v>1690</v>
      </c>
      <c r="BD116" s="9" t="s">
        <v>1691</v>
      </c>
      <c r="BE116" s="149">
        <v>119</v>
      </c>
      <c r="BF116" s="149">
        <v>641</v>
      </c>
      <c r="BG116" s="149">
        <v>4817</v>
      </c>
    </row>
    <row r="117" spans="1:59" x14ac:dyDescent="0.2">
      <c r="B117" s="143">
        <v>447</v>
      </c>
      <c r="C117" s="143" t="s">
        <v>97</v>
      </c>
      <c r="D117" s="143">
        <v>300</v>
      </c>
      <c r="E117" s="143" t="s">
        <v>461</v>
      </c>
      <c r="F117" s="143" t="s">
        <v>97</v>
      </c>
      <c r="G117" s="143"/>
      <c r="H117" s="143"/>
      <c r="I117" s="143"/>
      <c r="J117" s="143" t="s">
        <v>626</v>
      </c>
      <c r="K117" s="143" t="s">
        <v>1224</v>
      </c>
      <c r="L117" s="144"/>
      <c r="M117" s="145"/>
      <c r="N117" s="145"/>
      <c r="O117" s="146"/>
      <c r="P117" s="143"/>
      <c r="Q117" s="147"/>
      <c r="R117" s="144"/>
      <c r="S117" s="143"/>
      <c r="T117" s="143"/>
      <c r="U117" s="143"/>
      <c r="V117" s="143"/>
      <c r="W117" s="24"/>
      <c r="X117" s="144">
        <v>5600</v>
      </c>
      <c r="Y117" s="143">
        <v>8.3199999999999995E-4</v>
      </c>
      <c r="Z117" s="143">
        <f t="shared" si="27"/>
        <v>4.6591999999999993</v>
      </c>
      <c r="AA117" s="143">
        <v>0.312</v>
      </c>
      <c r="AB117" s="143">
        <f t="shared" si="28"/>
        <v>1747.2</v>
      </c>
      <c r="AC117" s="147">
        <f t="shared" si="29"/>
        <v>30800</v>
      </c>
      <c r="AD117" s="144"/>
      <c r="AE117" s="143"/>
      <c r="AF117" s="143"/>
      <c r="AG117" s="143"/>
      <c r="AH117" s="143"/>
      <c r="AI117" s="147"/>
      <c r="AJ117" s="144">
        <v>1347</v>
      </c>
      <c r="AK117" s="143">
        <f t="shared" si="37"/>
        <v>1.7192500000000001E-3</v>
      </c>
      <c r="AL117" s="143">
        <f t="shared" si="38"/>
        <v>2.3158297500000002</v>
      </c>
      <c r="AM117" s="143">
        <v>0.69799999999999995</v>
      </c>
      <c r="AN117" s="143">
        <f t="shared" si="39"/>
        <v>940.2059999999999</v>
      </c>
      <c r="AO117" s="147">
        <f t="shared" si="40"/>
        <v>25458.3</v>
      </c>
      <c r="AP117" s="144"/>
      <c r="AQ117" s="143"/>
      <c r="AR117" s="143"/>
      <c r="AS117" s="143"/>
      <c r="AT117" s="143"/>
      <c r="AU117" s="147"/>
      <c r="AV117" s="143">
        <f t="shared" si="24"/>
        <v>6947</v>
      </c>
      <c r="AW117" s="143">
        <f t="shared" si="25"/>
        <v>2687.4059999999999</v>
      </c>
      <c r="AX117" s="24">
        <f t="shared" si="26"/>
        <v>56258.3</v>
      </c>
      <c r="AY117" s="148">
        <v>0.64500000000000002</v>
      </c>
      <c r="AZ117" s="23">
        <f t="shared" si="46"/>
        <v>4480.8150000000005</v>
      </c>
      <c r="BA117" s="24">
        <f t="shared" si="30"/>
        <v>60739.115000000005</v>
      </c>
      <c r="BB117" s="9" t="s">
        <v>1689</v>
      </c>
      <c r="BC117" s="9" t="s">
        <v>1690</v>
      </c>
      <c r="BD117" s="9" t="s">
        <v>1691</v>
      </c>
      <c r="BE117" s="149">
        <v>31</v>
      </c>
      <c r="BF117" s="149">
        <v>210</v>
      </c>
      <c r="BG117" s="149">
        <v>2565</v>
      </c>
    </row>
    <row r="118" spans="1:59" x14ac:dyDescent="0.2">
      <c r="A118" s="128" t="str">
        <f>F118&amp;K118</f>
        <v>HUANCAVELICAQUECHUA</v>
      </c>
      <c r="B118" s="143">
        <v>447</v>
      </c>
      <c r="C118" s="143" t="s">
        <v>97</v>
      </c>
      <c r="D118" s="143">
        <v>300</v>
      </c>
      <c r="E118" s="143" t="s">
        <v>461</v>
      </c>
      <c r="F118" s="143" t="s">
        <v>97</v>
      </c>
      <c r="G118" s="143"/>
      <c r="H118" s="143"/>
      <c r="I118" s="143"/>
      <c r="J118" s="143" t="s">
        <v>626</v>
      </c>
      <c r="K118" s="143" t="s">
        <v>1390</v>
      </c>
      <c r="L118" s="144">
        <v>3420</v>
      </c>
      <c r="M118" s="145">
        <v>6.5799999999999995E-4</v>
      </c>
      <c r="N118" s="145">
        <f t="shared" si="31"/>
        <v>2.2503599999999997</v>
      </c>
      <c r="O118" s="146">
        <v>9.6666666666666665E-2</v>
      </c>
      <c r="P118" s="143">
        <f t="shared" si="32"/>
        <v>330.59999999999997</v>
      </c>
      <c r="Q118" s="147">
        <f>$Q$9*L118</f>
        <v>18468</v>
      </c>
      <c r="R118" s="144">
        <v>1480</v>
      </c>
      <c r="S118" s="143">
        <f t="shared" si="42"/>
        <v>2.4640000000000006E-2</v>
      </c>
      <c r="T118" s="143">
        <f t="shared" si="43"/>
        <v>36.467200000000005</v>
      </c>
      <c r="U118" s="143">
        <v>0.45</v>
      </c>
      <c r="V118" s="143">
        <f t="shared" si="44"/>
        <v>666</v>
      </c>
      <c r="W118" s="24">
        <f t="shared" si="45"/>
        <v>90493.200000000012</v>
      </c>
      <c r="X118" s="144">
        <v>2910</v>
      </c>
      <c r="Y118" s="143">
        <v>8.3199999999999995E-4</v>
      </c>
      <c r="Z118" s="143">
        <f t="shared" si="27"/>
        <v>2.4211199999999997</v>
      </c>
      <c r="AA118" s="143">
        <v>0.312</v>
      </c>
      <c r="AB118" s="143">
        <f t="shared" si="28"/>
        <v>907.92</v>
      </c>
      <c r="AC118" s="147">
        <f t="shared" si="29"/>
        <v>16005</v>
      </c>
      <c r="AD118" s="144">
        <v>3797</v>
      </c>
      <c r="AE118" s="143">
        <f t="shared" si="33"/>
        <v>1.7698500000000002E-2</v>
      </c>
      <c r="AF118" s="143">
        <f t="shared" si="34"/>
        <v>67.201204500000003</v>
      </c>
      <c r="AG118" s="143">
        <v>0.81</v>
      </c>
      <c r="AH118" s="143">
        <f t="shared" si="35"/>
        <v>3075.57</v>
      </c>
      <c r="AI118" s="147">
        <f t="shared" si="36"/>
        <v>31135.399999999998</v>
      </c>
      <c r="AJ118" s="144">
        <v>6735</v>
      </c>
      <c r="AK118" s="143">
        <f t="shared" si="37"/>
        <v>1.7192500000000001E-3</v>
      </c>
      <c r="AL118" s="143">
        <f t="shared" si="38"/>
        <v>11.57914875</v>
      </c>
      <c r="AM118" s="143">
        <v>0.69799999999999995</v>
      </c>
      <c r="AN118" s="143">
        <f t="shared" si="39"/>
        <v>4701.03</v>
      </c>
      <c r="AO118" s="147">
        <f t="shared" si="40"/>
        <v>127291.49999999999</v>
      </c>
      <c r="AP118" s="144">
        <v>1510</v>
      </c>
      <c r="AQ118" s="143">
        <f t="shared" si="41"/>
        <v>3.0800000000000007E-3</v>
      </c>
      <c r="AR118" s="143">
        <f>+AP118*AQ118</f>
        <v>4.6508000000000012</v>
      </c>
      <c r="AS118" s="143">
        <v>1.59</v>
      </c>
      <c r="AT118" s="143">
        <f>+AP118*AS118</f>
        <v>2400.9</v>
      </c>
      <c r="AU118" s="147">
        <f>$AU$9*AP118</f>
        <v>17818</v>
      </c>
      <c r="AV118" s="143">
        <f t="shared" si="24"/>
        <v>19852</v>
      </c>
      <c r="AW118" s="143">
        <f t="shared" si="25"/>
        <v>12082.019999999999</v>
      </c>
      <c r="AX118" s="24">
        <f t="shared" si="26"/>
        <v>301211.09999999998</v>
      </c>
      <c r="AY118" s="148">
        <v>0.64500000000000002</v>
      </c>
      <c r="AZ118" s="23">
        <f t="shared" si="46"/>
        <v>12804.54</v>
      </c>
      <c r="BA118" s="24">
        <f t="shared" si="30"/>
        <v>314015.63999999996</v>
      </c>
      <c r="BB118" s="9" t="s">
        <v>1689</v>
      </c>
      <c r="BC118" s="9" t="s">
        <v>1690</v>
      </c>
      <c r="BD118" s="9" t="s">
        <v>1691</v>
      </c>
      <c r="BE118" s="149">
        <v>236</v>
      </c>
      <c r="BF118" s="149">
        <v>1368</v>
      </c>
      <c r="BG118" s="149">
        <v>10991</v>
      </c>
    </row>
    <row r="119" spans="1:59" x14ac:dyDescent="0.2">
      <c r="B119" s="143">
        <v>447</v>
      </c>
      <c r="C119" s="143" t="s">
        <v>97</v>
      </c>
      <c r="D119" s="150" t="s">
        <v>462</v>
      </c>
      <c r="E119" s="143" t="s">
        <v>609</v>
      </c>
      <c r="F119" s="143" t="s">
        <v>105</v>
      </c>
      <c r="G119" s="143"/>
      <c r="H119" s="143"/>
      <c r="I119" s="143"/>
      <c r="J119" s="143" t="s">
        <v>626</v>
      </c>
      <c r="K119" s="143" t="s">
        <v>1224</v>
      </c>
      <c r="L119" s="144"/>
      <c r="M119" s="145"/>
      <c r="N119" s="145"/>
      <c r="O119" s="146"/>
      <c r="P119" s="143"/>
      <c r="Q119" s="147"/>
      <c r="R119" s="144"/>
      <c r="S119" s="143"/>
      <c r="T119" s="143"/>
      <c r="U119" s="143"/>
      <c r="V119" s="143"/>
      <c r="W119" s="24"/>
      <c r="X119" s="144">
        <v>548</v>
      </c>
      <c r="Y119" s="143">
        <v>8.3199999999999995E-4</v>
      </c>
      <c r="Z119" s="143">
        <f t="shared" si="27"/>
        <v>0.45593599999999995</v>
      </c>
      <c r="AA119" s="143">
        <v>0.312</v>
      </c>
      <c r="AB119" s="143">
        <f t="shared" si="28"/>
        <v>170.976</v>
      </c>
      <c r="AC119" s="147">
        <f t="shared" si="29"/>
        <v>3014</v>
      </c>
      <c r="AD119" s="144"/>
      <c r="AE119" s="143"/>
      <c r="AF119" s="143"/>
      <c r="AG119" s="143"/>
      <c r="AH119" s="143"/>
      <c r="AI119" s="147"/>
      <c r="AJ119" s="144">
        <v>163</v>
      </c>
      <c r="AK119" s="143">
        <f t="shared" si="37"/>
        <v>1.7192500000000001E-3</v>
      </c>
      <c r="AL119" s="143">
        <f t="shared" si="38"/>
        <v>0.28023775000000001</v>
      </c>
      <c r="AM119" s="143">
        <v>0.69799999999999995</v>
      </c>
      <c r="AN119" s="143">
        <f t="shared" si="39"/>
        <v>113.77399999999999</v>
      </c>
      <c r="AO119" s="147">
        <f t="shared" si="40"/>
        <v>3080.7</v>
      </c>
      <c r="AP119" s="144"/>
      <c r="AQ119" s="143"/>
      <c r="AR119" s="143"/>
      <c r="AS119" s="143"/>
      <c r="AT119" s="143"/>
      <c r="AU119" s="147"/>
      <c r="AV119" s="143">
        <f t="shared" si="24"/>
        <v>711</v>
      </c>
      <c r="AW119" s="143">
        <f t="shared" si="25"/>
        <v>284.75</v>
      </c>
      <c r="AX119" s="24">
        <f t="shared" si="26"/>
        <v>6094.7</v>
      </c>
      <c r="AY119" s="148">
        <v>0.64500000000000002</v>
      </c>
      <c r="AZ119" s="23">
        <f t="shared" si="46"/>
        <v>458.59500000000003</v>
      </c>
      <c r="BA119" s="24">
        <f t="shared" si="30"/>
        <v>6553.2950000000001</v>
      </c>
      <c r="BB119" s="9" t="s">
        <v>1689</v>
      </c>
      <c r="BC119" s="9" t="s">
        <v>1690</v>
      </c>
      <c r="BD119" s="9" t="s">
        <v>1691</v>
      </c>
      <c r="BE119" s="149" t="s">
        <v>1493</v>
      </c>
      <c r="BF119" s="149" t="s">
        <v>1493</v>
      </c>
      <c r="BG119" s="149" t="s">
        <v>1493</v>
      </c>
    </row>
    <row r="120" spans="1:59" x14ac:dyDescent="0.2">
      <c r="A120" s="128" t="str">
        <f>F120&amp;K120</f>
        <v>HUAYTARAQUECHUA</v>
      </c>
      <c r="B120" s="143">
        <v>447</v>
      </c>
      <c r="C120" s="143" t="s">
        <v>97</v>
      </c>
      <c r="D120" s="150" t="s">
        <v>462</v>
      </c>
      <c r="E120" s="143" t="s">
        <v>609</v>
      </c>
      <c r="F120" s="143" t="s">
        <v>105</v>
      </c>
      <c r="G120" s="143"/>
      <c r="H120" s="143"/>
      <c r="I120" s="143"/>
      <c r="J120" s="143" t="s">
        <v>626</v>
      </c>
      <c r="K120" s="143" t="s">
        <v>1390</v>
      </c>
      <c r="L120" s="144">
        <v>447</v>
      </c>
      <c r="M120" s="145">
        <v>6.5799999999999995E-4</v>
      </c>
      <c r="N120" s="145">
        <f t="shared" si="31"/>
        <v>0.294126</v>
      </c>
      <c r="O120" s="146">
        <v>9.6666666666666651E-2</v>
      </c>
      <c r="P120" s="143">
        <f t="shared" si="32"/>
        <v>43.209999999999994</v>
      </c>
      <c r="Q120" s="147">
        <f>$Q$9*L120</f>
        <v>2413.8000000000002</v>
      </c>
      <c r="R120" s="144">
        <v>150</v>
      </c>
      <c r="S120" s="143">
        <f t="shared" si="42"/>
        <v>2.4640000000000006E-2</v>
      </c>
      <c r="T120" s="143">
        <f t="shared" si="43"/>
        <v>3.6960000000000011</v>
      </c>
      <c r="U120" s="143">
        <v>0.45</v>
      </c>
      <c r="V120" s="143">
        <f t="shared" si="44"/>
        <v>67.5</v>
      </c>
      <c r="W120" s="24">
        <f t="shared" si="45"/>
        <v>11827.620000000003</v>
      </c>
      <c r="X120" s="144">
        <v>250</v>
      </c>
      <c r="Y120" s="143">
        <v>8.3199999999999995E-4</v>
      </c>
      <c r="Z120" s="143">
        <f t="shared" si="27"/>
        <v>0.20799999999999999</v>
      </c>
      <c r="AA120" s="143">
        <v>0.312</v>
      </c>
      <c r="AB120" s="143">
        <f t="shared" si="28"/>
        <v>78</v>
      </c>
      <c r="AC120" s="147">
        <f t="shared" si="29"/>
        <v>1375</v>
      </c>
      <c r="AD120" s="144">
        <v>445</v>
      </c>
      <c r="AE120" s="143">
        <f t="shared" si="33"/>
        <v>1.7698500000000002E-2</v>
      </c>
      <c r="AF120" s="143">
        <f t="shared" si="34"/>
        <v>7.8758325000000013</v>
      </c>
      <c r="AG120" s="143">
        <v>0.81</v>
      </c>
      <c r="AH120" s="143">
        <f t="shared" si="35"/>
        <v>360.45000000000005</v>
      </c>
      <c r="AI120" s="147">
        <f t="shared" si="36"/>
        <v>3648.9999999999995</v>
      </c>
      <c r="AJ120" s="144">
        <v>815</v>
      </c>
      <c r="AK120" s="143">
        <f t="shared" si="37"/>
        <v>1.7192500000000001E-3</v>
      </c>
      <c r="AL120" s="143">
        <f t="shared" si="38"/>
        <v>1.40118875</v>
      </c>
      <c r="AM120" s="143">
        <v>0.69799999999999995</v>
      </c>
      <c r="AN120" s="143">
        <f t="shared" si="39"/>
        <v>568.87</v>
      </c>
      <c r="AO120" s="147">
        <f t="shared" si="40"/>
        <v>15403.499999999998</v>
      </c>
      <c r="AP120" s="144">
        <v>210</v>
      </c>
      <c r="AQ120" s="143">
        <f t="shared" si="41"/>
        <v>3.0800000000000007E-3</v>
      </c>
      <c r="AR120" s="143">
        <f>+AP120*AQ120</f>
        <v>0.64680000000000015</v>
      </c>
      <c r="AS120" s="143">
        <v>1.59</v>
      </c>
      <c r="AT120" s="143">
        <f>+AP120*AS120</f>
        <v>333.90000000000003</v>
      </c>
      <c r="AU120" s="147">
        <f>$AU$9*AP120</f>
        <v>2478</v>
      </c>
      <c r="AV120" s="143">
        <f t="shared" si="24"/>
        <v>2317</v>
      </c>
      <c r="AW120" s="143">
        <f t="shared" si="25"/>
        <v>1451.9300000000003</v>
      </c>
      <c r="AX120" s="24">
        <f t="shared" si="26"/>
        <v>37146.92</v>
      </c>
      <c r="AY120" s="148">
        <v>0.64500000000000002</v>
      </c>
      <c r="AZ120" s="23">
        <f t="shared" si="46"/>
        <v>1494.4650000000001</v>
      </c>
      <c r="BA120" s="24">
        <f t="shared" si="30"/>
        <v>38641.384999999995</v>
      </c>
      <c r="BB120" s="9" t="s">
        <v>1689</v>
      </c>
      <c r="BC120" s="9" t="s">
        <v>1690</v>
      </c>
      <c r="BD120" s="9" t="s">
        <v>1691</v>
      </c>
      <c r="BE120" s="149">
        <v>15</v>
      </c>
      <c r="BF120" s="149">
        <v>88</v>
      </c>
      <c r="BG120" s="149">
        <v>565</v>
      </c>
    </row>
    <row r="121" spans="1:59" x14ac:dyDescent="0.2">
      <c r="B121" s="143">
        <v>447</v>
      </c>
      <c r="C121" s="143" t="s">
        <v>97</v>
      </c>
      <c r="D121" s="150" t="s">
        <v>464</v>
      </c>
      <c r="E121" s="143" t="s">
        <v>465</v>
      </c>
      <c r="F121" s="143" t="s">
        <v>107</v>
      </c>
      <c r="G121" s="143"/>
      <c r="H121" s="143"/>
      <c r="I121" s="143"/>
      <c r="J121" s="143" t="s">
        <v>626</v>
      </c>
      <c r="K121" s="143" t="s">
        <v>1224</v>
      </c>
      <c r="L121" s="144"/>
      <c r="M121" s="145"/>
      <c r="N121" s="145"/>
      <c r="O121" s="146"/>
      <c r="P121" s="143"/>
      <c r="Q121" s="147"/>
      <c r="R121" s="144"/>
      <c r="S121" s="143"/>
      <c r="T121" s="143"/>
      <c r="U121" s="143"/>
      <c r="V121" s="143"/>
      <c r="W121" s="24"/>
      <c r="X121" s="144">
        <v>3240</v>
      </c>
      <c r="Y121" s="143">
        <v>8.3199999999999995E-4</v>
      </c>
      <c r="Z121" s="143">
        <f t="shared" si="27"/>
        <v>2.6956799999999999</v>
      </c>
      <c r="AA121" s="143">
        <v>0.312</v>
      </c>
      <c r="AB121" s="143">
        <f t="shared" si="28"/>
        <v>1010.88</v>
      </c>
      <c r="AC121" s="147">
        <f t="shared" si="29"/>
        <v>17820</v>
      </c>
      <c r="AD121" s="144"/>
      <c r="AE121" s="143"/>
      <c r="AF121" s="143"/>
      <c r="AG121" s="143"/>
      <c r="AH121" s="143"/>
      <c r="AI121" s="147"/>
      <c r="AJ121" s="144">
        <v>889</v>
      </c>
      <c r="AK121" s="143">
        <f t="shared" si="37"/>
        <v>1.7192500000000001E-3</v>
      </c>
      <c r="AL121" s="143">
        <f t="shared" si="38"/>
        <v>1.5284132500000001</v>
      </c>
      <c r="AM121" s="143">
        <v>0.69799999999999995</v>
      </c>
      <c r="AN121" s="143">
        <f t="shared" si="39"/>
        <v>620.52199999999993</v>
      </c>
      <c r="AO121" s="147">
        <f t="shared" si="40"/>
        <v>16802.099999999999</v>
      </c>
      <c r="AP121" s="144"/>
      <c r="AQ121" s="143"/>
      <c r="AR121" s="143"/>
      <c r="AS121" s="143"/>
      <c r="AT121" s="143"/>
      <c r="AU121" s="147"/>
      <c r="AV121" s="143">
        <f t="shared" si="24"/>
        <v>4129</v>
      </c>
      <c r="AW121" s="143">
        <f t="shared" si="25"/>
        <v>1631.402</v>
      </c>
      <c r="AX121" s="24">
        <f t="shared" si="26"/>
        <v>34622.1</v>
      </c>
      <c r="AY121" s="148">
        <v>0.64500000000000002</v>
      </c>
      <c r="AZ121" s="23">
        <f t="shared" si="46"/>
        <v>2663.2049999999999</v>
      </c>
      <c r="BA121" s="24">
        <f t="shared" si="30"/>
        <v>37285.305</v>
      </c>
      <c r="BB121" s="9" t="s">
        <v>1689</v>
      </c>
      <c r="BC121" s="9" t="s">
        <v>1690</v>
      </c>
      <c r="BD121" s="9" t="s">
        <v>1691</v>
      </c>
      <c r="BE121" s="149">
        <v>19</v>
      </c>
      <c r="BF121" s="149">
        <v>112</v>
      </c>
      <c r="BG121" s="149">
        <v>959</v>
      </c>
    </row>
    <row r="122" spans="1:59" x14ac:dyDescent="0.2">
      <c r="A122" s="128" t="str">
        <f>F122&amp;K122</f>
        <v>TAYACAJAQUECHUA</v>
      </c>
      <c r="B122" s="143">
        <v>447</v>
      </c>
      <c r="C122" s="143" t="s">
        <v>97</v>
      </c>
      <c r="D122" s="150" t="s">
        <v>464</v>
      </c>
      <c r="E122" s="143" t="s">
        <v>465</v>
      </c>
      <c r="F122" s="143" t="s">
        <v>107</v>
      </c>
      <c r="G122" s="143"/>
      <c r="H122" s="143"/>
      <c r="I122" s="143"/>
      <c r="J122" s="143" t="s">
        <v>626</v>
      </c>
      <c r="K122" s="143" t="s">
        <v>1390</v>
      </c>
      <c r="L122" s="144">
        <v>1422</v>
      </c>
      <c r="M122" s="145">
        <v>6.5799999999999995E-4</v>
      </c>
      <c r="N122" s="145">
        <f t="shared" si="31"/>
        <v>0.93567599999999995</v>
      </c>
      <c r="O122" s="146">
        <v>9.6666666666666665E-2</v>
      </c>
      <c r="P122" s="143">
        <f t="shared" si="32"/>
        <v>137.46</v>
      </c>
      <c r="Q122" s="147">
        <f>$Q$9*L122</f>
        <v>7678.8</v>
      </c>
      <c r="R122" s="144">
        <v>840</v>
      </c>
      <c r="S122" s="143">
        <f t="shared" si="42"/>
        <v>2.4640000000000006E-2</v>
      </c>
      <c r="T122" s="143">
        <f t="shared" si="43"/>
        <v>20.697600000000005</v>
      </c>
      <c r="U122" s="143">
        <v>0.45</v>
      </c>
      <c r="V122" s="143">
        <f t="shared" si="44"/>
        <v>378</v>
      </c>
      <c r="W122" s="24">
        <f t="shared" si="45"/>
        <v>37626.120000000003</v>
      </c>
      <c r="X122" s="144">
        <v>1530</v>
      </c>
      <c r="Y122" s="143">
        <v>8.3199999999999995E-4</v>
      </c>
      <c r="Z122" s="143">
        <f t="shared" si="27"/>
        <v>1.2729599999999999</v>
      </c>
      <c r="AA122" s="143">
        <v>0.312</v>
      </c>
      <c r="AB122" s="143">
        <f t="shared" si="28"/>
        <v>477.36</v>
      </c>
      <c r="AC122" s="147">
        <f t="shared" si="29"/>
        <v>8415</v>
      </c>
      <c r="AD122" s="144">
        <v>2334</v>
      </c>
      <c r="AE122" s="143">
        <f t="shared" si="33"/>
        <v>1.7698500000000002E-2</v>
      </c>
      <c r="AF122" s="143">
        <f t="shared" si="34"/>
        <v>41.308299000000005</v>
      </c>
      <c r="AG122" s="143">
        <v>0.81</v>
      </c>
      <c r="AH122" s="143">
        <f t="shared" si="35"/>
        <v>1890.5400000000002</v>
      </c>
      <c r="AI122" s="147">
        <f t="shared" si="36"/>
        <v>19138.8</v>
      </c>
      <c r="AJ122" s="144">
        <v>4445</v>
      </c>
      <c r="AK122" s="143">
        <f t="shared" si="37"/>
        <v>1.7192500000000001E-3</v>
      </c>
      <c r="AL122" s="143">
        <f t="shared" si="38"/>
        <v>7.6420662500000001</v>
      </c>
      <c r="AM122" s="143">
        <v>0.69799999999999995</v>
      </c>
      <c r="AN122" s="143">
        <f t="shared" si="39"/>
        <v>3102.6099999999997</v>
      </c>
      <c r="AO122" s="147">
        <f t="shared" si="40"/>
        <v>84010.5</v>
      </c>
      <c r="AP122" s="144">
        <v>1010</v>
      </c>
      <c r="AQ122" s="143">
        <f t="shared" si="41"/>
        <v>3.0800000000000007E-3</v>
      </c>
      <c r="AR122" s="143">
        <f>+AP122*AQ122</f>
        <v>3.1108000000000007</v>
      </c>
      <c r="AS122" s="143">
        <v>1.59</v>
      </c>
      <c r="AT122" s="143">
        <f>+AP122*AS122</f>
        <v>1605.9</v>
      </c>
      <c r="AU122" s="147">
        <f>$AU$9*AP122</f>
        <v>11918</v>
      </c>
      <c r="AV122" s="143">
        <f t="shared" si="24"/>
        <v>11581</v>
      </c>
      <c r="AW122" s="143">
        <f t="shared" si="25"/>
        <v>7591.869999999999</v>
      </c>
      <c r="AX122" s="24">
        <f t="shared" si="26"/>
        <v>168787.22</v>
      </c>
      <c r="AY122" s="148">
        <v>0.64500000000000002</v>
      </c>
      <c r="AZ122" s="23">
        <f t="shared" si="46"/>
        <v>7469.7449999999999</v>
      </c>
      <c r="BA122" s="24">
        <f t="shared" si="30"/>
        <v>176256.965</v>
      </c>
      <c r="BB122" s="9" t="s">
        <v>1689</v>
      </c>
      <c r="BC122" s="9" t="s">
        <v>1690</v>
      </c>
      <c r="BD122" s="9" t="s">
        <v>1691</v>
      </c>
      <c r="BE122" s="149">
        <v>62</v>
      </c>
      <c r="BF122" s="149">
        <v>345</v>
      </c>
      <c r="BG122" s="149">
        <v>2146</v>
      </c>
    </row>
    <row r="123" spans="1:59" x14ac:dyDescent="0.2">
      <c r="B123" s="143">
        <v>448</v>
      </c>
      <c r="C123" s="143" t="s">
        <v>110</v>
      </c>
      <c r="D123" s="143">
        <v>302</v>
      </c>
      <c r="E123" s="143" t="s">
        <v>466</v>
      </c>
      <c r="F123" s="143" t="s">
        <v>111</v>
      </c>
      <c r="G123" s="143"/>
      <c r="H123" s="143"/>
      <c r="I123" s="143"/>
      <c r="J123" s="143" t="s">
        <v>626</v>
      </c>
      <c r="K123" s="143" t="s">
        <v>1224</v>
      </c>
      <c r="L123" s="144"/>
      <c r="M123" s="145"/>
      <c r="N123" s="145"/>
      <c r="O123" s="146"/>
      <c r="P123" s="143"/>
      <c r="Q123" s="147"/>
      <c r="R123" s="144"/>
      <c r="S123" s="143"/>
      <c r="T123" s="143"/>
      <c r="U123" s="143"/>
      <c r="V123" s="143"/>
      <c r="W123" s="24"/>
      <c r="X123" s="144">
        <v>80</v>
      </c>
      <c r="Y123" s="143">
        <v>8.3199999999999995E-4</v>
      </c>
      <c r="Z123" s="143">
        <f t="shared" si="27"/>
        <v>6.6559999999999994E-2</v>
      </c>
      <c r="AA123" s="143">
        <v>0.312</v>
      </c>
      <c r="AB123" s="143">
        <f t="shared" si="28"/>
        <v>24.96</v>
      </c>
      <c r="AC123" s="147">
        <f t="shared" si="29"/>
        <v>440</v>
      </c>
      <c r="AD123" s="144"/>
      <c r="AE123" s="143"/>
      <c r="AF123" s="143"/>
      <c r="AG123" s="143"/>
      <c r="AH123" s="143"/>
      <c r="AI123" s="147"/>
      <c r="AJ123" s="144"/>
      <c r="AK123" s="143"/>
      <c r="AL123" s="143"/>
      <c r="AM123" s="143"/>
      <c r="AN123" s="143"/>
      <c r="AO123" s="147"/>
      <c r="AP123" s="144"/>
      <c r="AQ123" s="143"/>
      <c r="AR123" s="143"/>
      <c r="AS123" s="143"/>
      <c r="AT123" s="143"/>
      <c r="AU123" s="147"/>
      <c r="AV123" s="143">
        <f t="shared" si="24"/>
        <v>80</v>
      </c>
      <c r="AW123" s="143">
        <f t="shared" si="25"/>
        <v>24.96</v>
      </c>
      <c r="AX123" s="24">
        <f t="shared" si="26"/>
        <v>440</v>
      </c>
      <c r="AY123" s="148">
        <v>0.64500000000000002</v>
      </c>
      <c r="AZ123" s="23">
        <f t="shared" si="46"/>
        <v>51.6</v>
      </c>
      <c r="BA123" s="24">
        <f t="shared" si="30"/>
        <v>491.6</v>
      </c>
      <c r="BB123" s="9" t="s">
        <v>1689</v>
      </c>
      <c r="BC123" s="9" t="s">
        <v>1690</v>
      </c>
      <c r="BD123" s="9" t="s">
        <v>1691</v>
      </c>
      <c r="BE123" s="149">
        <v>2</v>
      </c>
      <c r="BF123" s="149">
        <v>12</v>
      </c>
      <c r="BG123" s="149">
        <v>196</v>
      </c>
    </row>
    <row r="124" spans="1:59" x14ac:dyDescent="0.2">
      <c r="B124" s="143">
        <v>448</v>
      </c>
      <c r="C124" s="143" t="s">
        <v>110</v>
      </c>
      <c r="D124" s="143">
        <v>302</v>
      </c>
      <c r="E124" s="143" t="s">
        <v>466</v>
      </c>
      <c r="F124" s="143" t="s">
        <v>111</v>
      </c>
      <c r="G124" s="143"/>
      <c r="H124" s="143"/>
      <c r="I124" s="143"/>
      <c r="J124" s="143" t="s">
        <v>626</v>
      </c>
      <c r="K124" s="143" t="s">
        <v>1391</v>
      </c>
      <c r="L124" s="144"/>
      <c r="M124" s="145"/>
      <c r="N124" s="145"/>
      <c r="O124" s="146"/>
      <c r="P124" s="143"/>
      <c r="Q124" s="147"/>
      <c r="R124" s="144"/>
      <c r="S124" s="143"/>
      <c r="T124" s="143"/>
      <c r="U124" s="143"/>
      <c r="V124" s="143"/>
      <c r="W124" s="24"/>
      <c r="X124" s="144"/>
      <c r="Y124" s="143"/>
      <c r="Z124" s="143"/>
      <c r="AA124" s="143"/>
      <c r="AB124" s="143"/>
      <c r="AC124" s="147"/>
      <c r="AD124" s="144">
        <v>222</v>
      </c>
      <c r="AE124" s="143">
        <f t="shared" si="33"/>
        <v>1.7698500000000002E-2</v>
      </c>
      <c r="AF124" s="143">
        <f t="shared" si="34"/>
        <v>3.9290670000000008</v>
      </c>
      <c r="AG124" s="143">
        <v>0.81</v>
      </c>
      <c r="AH124" s="143">
        <f t="shared" si="35"/>
        <v>179.82000000000002</v>
      </c>
      <c r="AI124" s="147">
        <f t="shared" si="36"/>
        <v>1820.3999999999999</v>
      </c>
      <c r="AJ124" s="144">
        <v>592</v>
      </c>
      <c r="AK124" s="143">
        <f t="shared" si="37"/>
        <v>1.7192500000000001E-3</v>
      </c>
      <c r="AL124" s="143">
        <f t="shared" si="38"/>
        <v>1.0177960000000001</v>
      </c>
      <c r="AM124" s="143">
        <v>0.69799999999999995</v>
      </c>
      <c r="AN124" s="143">
        <f t="shared" si="39"/>
        <v>413.21599999999995</v>
      </c>
      <c r="AO124" s="147">
        <f t="shared" si="40"/>
        <v>11188.8</v>
      </c>
      <c r="AP124" s="144">
        <v>70</v>
      </c>
      <c r="AQ124" s="143">
        <f t="shared" si="41"/>
        <v>3.0800000000000007E-3</v>
      </c>
      <c r="AR124" s="143">
        <f>+AP124*AQ124</f>
        <v>0.21560000000000004</v>
      </c>
      <c r="AS124" s="143">
        <v>1.59</v>
      </c>
      <c r="AT124" s="143">
        <f>+AP124*AS124</f>
        <v>111.30000000000001</v>
      </c>
      <c r="AU124" s="147">
        <f>$AU$9*AP124</f>
        <v>826</v>
      </c>
      <c r="AV124" s="143">
        <f t="shared" si="24"/>
        <v>884</v>
      </c>
      <c r="AW124" s="143">
        <f t="shared" si="25"/>
        <v>704.33600000000001</v>
      </c>
      <c r="AX124" s="24">
        <f t="shared" si="26"/>
        <v>13835.199999999999</v>
      </c>
      <c r="AY124" s="148">
        <v>0.64500000000000002</v>
      </c>
      <c r="AZ124" s="23">
        <f t="shared" si="46"/>
        <v>570.18000000000006</v>
      </c>
      <c r="BA124" s="24">
        <f t="shared" si="30"/>
        <v>14405.38</v>
      </c>
      <c r="BB124" s="9" t="s">
        <v>1689</v>
      </c>
      <c r="BC124" s="9" t="s">
        <v>1690</v>
      </c>
      <c r="BD124" s="9" t="s">
        <v>1691</v>
      </c>
      <c r="BE124" s="149">
        <v>1</v>
      </c>
      <c r="BF124" s="149">
        <v>6</v>
      </c>
      <c r="BG124" s="149">
        <v>21</v>
      </c>
    </row>
    <row r="125" spans="1:59" x14ac:dyDescent="0.2">
      <c r="B125" s="143">
        <v>450</v>
      </c>
      <c r="C125" s="143" t="s">
        <v>293</v>
      </c>
      <c r="D125" s="143">
        <v>303</v>
      </c>
      <c r="E125" s="143" t="s">
        <v>468</v>
      </c>
      <c r="F125" s="143" t="s">
        <v>115</v>
      </c>
      <c r="G125" s="143"/>
      <c r="H125" s="143"/>
      <c r="I125" s="143"/>
      <c r="J125" s="143" t="s">
        <v>626</v>
      </c>
      <c r="K125" s="143" t="s">
        <v>741</v>
      </c>
      <c r="L125" s="144">
        <v>162</v>
      </c>
      <c r="M125" s="145">
        <v>6.5799999999999995E-4</v>
      </c>
      <c r="N125" s="145">
        <f t="shared" si="31"/>
        <v>0.106596</v>
      </c>
      <c r="O125" s="146">
        <v>0.13</v>
      </c>
      <c r="P125" s="143">
        <f t="shared" si="32"/>
        <v>21.060000000000002</v>
      </c>
      <c r="Q125" s="147">
        <f>$Q$9*L125</f>
        <v>874.80000000000007</v>
      </c>
      <c r="R125" s="144"/>
      <c r="S125" s="143"/>
      <c r="T125" s="143"/>
      <c r="U125" s="143"/>
      <c r="V125" s="143"/>
      <c r="W125" s="24"/>
      <c r="X125" s="144">
        <v>850</v>
      </c>
      <c r="Y125" s="143">
        <v>8.3199999999999995E-4</v>
      </c>
      <c r="Z125" s="143">
        <f t="shared" si="27"/>
        <v>0.70719999999999994</v>
      </c>
      <c r="AA125" s="143">
        <v>0.312</v>
      </c>
      <c r="AB125" s="143">
        <f t="shared" si="28"/>
        <v>265.2</v>
      </c>
      <c r="AC125" s="147">
        <f t="shared" si="29"/>
        <v>4675</v>
      </c>
      <c r="AD125" s="144">
        <v>592</v>
      </c>
      <c r="AE125" s="143">
        <f t="shared" si="33"/>
        <v>1.7698500000000002E-2</v>
      </c>
      <c r="AF125" s="143">
        <f t="shared" si="34"/>
        <v>10.477512000000001</v>
      </c>
      <c r="AG125" s="143">
        <v>0.81</v>
      </c>
      <c r="AH125" s="143">
        <f t="shared" si="35"/>
        <v>479.52000000000004</v>
      </c>
      <c r="AI125" s="147">
        <f t="shared" si="36"/>
        <v>4854.3999999999996</v>
      </c>
      <c r="AJ125" s="144">
        <v>888</v>
      </c>
      <c r="AK125" s="143">
        <f t="shared" si="37"/>
        <v>1.7192500000000001E-3</v>
      </c>
      <c r="AL125" s="143">
        <f t="shared" si="38"/>
        <v>1.526694</v>
      </c>
      <c r="AM125" s="143">
        <v>0.69799999999999995</v>
      </c>
      <c r="AN125" s="143">
        <f t="shared" si="39"/>
        <v>619.82399999999996</v>
      </c>
      <c r="AO125" s="147">
        <f t="shared" si="40"/>
        <v>16783.199999999997</v>
      </c>
      <c r="AP125" s="144">
        <v>250</v>
      </c>
      <c r="AQ125" s="143">
        <f t="shared" si="41"/>
        <v>3.0800000000000007E-3</v>
      </c>
      <c r="AR125" s="143">
        <f>+AP125*AQ125</f>
        <v>0.77000000000000013</v>
      </c>
      <c r="AS125" s="143">
        <v>1.59</v>
      </c>
      <c r="AT125" s="143">
        <f>+AP125*AS125</f>
        <v>397.5</v>
      </c>
      <c r="AU125" s="147">
        <f>$AU$9*AP125</f>
        <v>2950</v>
      </c>
      <c r="AV125" s="143">
        <f t="shared" si="24"/>
        <v>2742</v>
      </c>
      <c r="AW125" s="143">
        <f t="shared" si="25"/>
        <v>1783.1039999999998</v>
      </c>
      <c r="AX125" s="24">
        <f t="shared" si="26"/>
        <v>30137.399999999998</v>
      </c>
      <c r="AY125" s="148">
        <v>0.64500000000000002</v>
      </c>
      <c r="AZ125" s="23">
        <f t="shared" si="46"/>
        <v>1768.5900000000001</v>
      </c>
      <c r="BA125" s="24">
        <f t="shared" si="30"/>
        <v>31905.989999999998</v>
      </c>
      <c r="BB125" s="9" t="s">
        <v>1689</v>
      </c>
      <c r="BC125" s="9" t="s">
        <v>1690</v>
      </c>
      <c r="BD125" s="9" t="s">
        <v>1691</v>
      </c>
      <c r="BE125" s="149">
        <v>16</v>
      </c>
      <c r="BF125" s="149">
        <v>77</v>
      </c>
      <c r="BG125" s="149">
        <v>415</v>
      </c>
    </row>
    <row r="126" spans="1:59" x14ac:dyDescent="0.2">
      <c r="B126" s="143">
        <v>450</v>
      </c>
      <c r="C126" s="143" t="s">
        <v>293</v>
      </c>
      <c r="D126" s="143">
        <v>303</v>
      </c>
      <c r="E126" s="143" t="s">
        <v>468</v>
      </c>
      <c r="F126" s="143" t="s">
        <v>115</v>
      </c>
      <c r="G126" s="143"/>
      <c r="H126" s="143"/>
      <c r="I126" s="143"/>
      <c r="J126" s="143" t="s">
        <v>626</v>
      </c>
      <c r="K126" s="143" t="s">
        <v>1224</v>
      </c>
      <c r="L126" s="144"/>
      <c r="M126" s="145"/>
      <c r="N126" s="145"/>
      <c r="O126" s="146"/>
      <c r="P126" s="143"/>
      <c r="Q126" s="147"/>
      <c r="R126" s="144"/>
      <c r="S126" s="143"/>
      <c r="T126" s="143"/>
      <c r="U126" s="143"/>
      <c r="V126" s="143"/>
      <c r="W126" s="24"/>
      <c r="X126" s="144">
        <v>488</v>
      </c>
      <c r="Y126" s="143">
        <v>8.3199999999999995E-4</v>
      </c>
      <c r="Z126" s="143">
        <f t="shared" si="27"/>
        <v>0.40601599999999999</v>
      </c>
      <c r="AA126" s="143">
        <v>0.312</v>
      </c>
      <c r="AB126" s="143">
        <f t="shared" si="28"/>
        <v>152.256</v>
      </c>
      <c r="AC126" s="147">
        <f t="shared" si="29"/>
        <v>2684</v>
      </c>
      <c r="AD126" s="144"/>
      <c r="AE126" s="143"/>
      <c r="AF126" s="143"/>
      <c r="AG126" s="143"/>
      <c r="AH126" s="143"/>
      <c r="AI126" s="147"/>
      <c r="AJ126" s="144"/>
      <c r="AK126" s="143"/>
      <c r="AL126" s="143"/>
      <c r="AM126" s="143"/>
      <c r="AN126" s="143"/>
      <c r="AO126" s="147"/>
      <c r="AP126" s="144"/>
      <c r="AQ126" s="143"/>
      <c r="AR126" s="143"/>
      <c r="AS126" s="143"/>
      <c r="AT126" s="143"/>
      <c r="AU126" s="147"/>
      <c r="AV126" s="143">
        <f t="shared" si="24"/>
        <v>488</v>
      </c>
      <c r="AW126" s="143">
        <f t="shared" si="25"/>
        <v>152.256</v>
      </c>
      <c r="AX126" s="24">
        <f t="shared" si="26"/>
        <v>2684</v>
      </c>
      <c r="AY126" s="148">
        <v>0.64500000000000002</v>
      </c>
      <c r="AZ126" s="23">
        <f t="shared" si="46"/>
        <v>314.76</v>
      </c>
      <c r="BA126" s="24">
        <f t="shared" si="30"/>
        <v>2998.76</v>
      </c>
      <c r="BB126" s="9" t="s">
        <v>1689</v>
      </c>
      <c r="BC126" s="9" t="s">
        <v>1690</v>
      </c>
      <c r="BD126" s="9" t="s">
        <v>1691</v>
      </c>
      <c r="BE126" s="149">
        <v>3</v>
      </c>
      <c r="BF126" s="149">
        <v>21</v>
      </c>
      <c r="BG126" s="149">
        <v>288</v>
      </c>
    </row>
    <row r="127" spans="1:59" x14ac:dyDescent="0.2">
      <c r="B127" s="143">
        <v>450</v>
      </c>
      <c r="C127" s="143" t="s">
        <v>293</v>
      </c>
      <c r="D127" s="143">
        <v>300</v>
      </c>
      <c r="E127" s="143" t="s">
        <v>538</v>
      </c>
      <c r="F127" s="143" t="s">
        <v>291</v>
      </c>
      <c r="G127" s="143"/>
      <c r="H127" s="143"/>
      <c r="I127" s="143"/>
      <c r="J127" s="143" t="s">
        <v>626</v>
      </c>
      <c r="K127" s="143" t="s">
        <v>1224</v>
      </c>
      <c r="L127" s="144"/>
      <c r="M127" s="145"/>
      <c r="N127" s="145"/>
      <c r="O127" s="146"/>
      <c r="P127" s="143"/>
      <c r="Q127" s="147"/>
      <c r="R127" s="144"/>
      <c r="S127" s="143"/>
      <c r="T127" s="143"/>
      <c r="U127" s="143"/>
      <c r="V127" s="143"/>
      <c r="W127" s="24"/>
      <c r="X127" s="144">
        <v>3320</v>
      </c>
      <c r="Y127" s="143">
        <v>8.3199999999999995E-4</v>
      </c>
      <c r="Z127" s="143">
        <f t="shared" si="27"/>
        <v>2.7622399999999998</v>
      </c>
      <c r="AA127" s="143">
        <v>0.312</v>
      </c>
      <c r="AB127" s="143">
        <f t="shared" si="28"/>
        <v>1035.8399999999999</v>
      </c>
      <c r="AC127" s="147">
        <f t="shared" si="29"/>
        <v>18260</v>
      </c>
      <c r="AD127" s="144"/>
      <c r="AE127" s="143"/>
      <c r="AF127" s="143"/>
      <c r="AG127" s="143"/>
      <c r="AH127" s="143"/>
      <c r="AI127" s="147"/>
      <c r="AJ127" s="144"/>
      <c r="AK127" s="143"/>
      <c r="AL127" s="143"/>
      <c r="AM127" s="143"/>
      <c r="AN127" s="143"/>
      <c r="AO127" s="147"/>
      <c r="AP127" s="144"/>
      <c r="AQ127" s="143"/>
      <c r="AR127" s="143"/>
      <c r="AS127" s="143"/>
      <c r="AT127" s="143"/>
      <c r="AU127" s="147"/>
      <c r="AV127" s="143">
        <f t="shared" si="24"/>
        <v>3320</v>
      </c>
      <c r="AW127" s="143">
        <f t="shared" si="25"/>
        <v>1035.8399999999999</v>
      </c>
      <c r="AX127" s="24">
        <f t="shared" si="26"/>
        <v>18260</v>
      </c>
      <c r="AY127" s="148">
        <v>0.64500000000000002</v>
      </c>
      <c r="AZ127" s="23">
        <f t="shared" si="46"/>
        <v>2141.4</v>
      </c>
      <c r="BA127" s="24">
        <f t="shared" si="30"/>
        <v>20401.400000000001</v>
      </c>
      <c r="BB127" s="9" t="s">
        <v>1689</v>
      </c>
      <c r="BC127" s="9" t="s">
        <v>1690</v>
      </c>
      <c r="BD127" s="9" t="s">
        <v>1691</v>
      </c>
      <c r="BE127" s="149" t="s">
        <v>1493</v>
      </c>
      <c r="BF127" s="149" t="s">
        <v>1493</v>
      </c>
      <c r="BG127" s="149" t="s">
        <v>1493</v>
      </c>
    </row>
    <row r="128" spans="1:59" x14ac:dyDescent="0.2">
      <c r="B128" s="143">
        <v>450</v>
      </c>
      <c r="C128" s="143" t="s">
        <v>293</v>
      </c>
      <c r="D128" s="143">
        <v>302</v>
      </c>
      <c r="E128" s="143" t="s">
        <v>469</v>
      </c>
      <c r="F128" s="143" t="s">
        <v>117</v>
      </c>
      <c r="G128" s="143"/>
      <c r="H128" s="143"/>
      <c r="I128" s="143"/>
      <c r="J128" s="143" t="s">
        <v>626</v>
      </c>
      <c r="K128" s="143" t="s">
        <v>741</v>
      </c>
      <c r="L128" s="144">
        <v>266</v>
      </c>
      <c r="M128" s="145">
        <v>6.5799999999999995E-4</v>
      </c>
      <c r="N128" s="145">
        <f t="shared" si="31"/>
        <v>0.17502799999999999</v>
      </c>
      <c r="O128" s="146">
        <v>0.13</v>
      </c>
      <c r="P128" s="143">
        <f t="shared" si="32"/>
        <v>34.58</v>
      </c>
      <c r="Q128" s="147">
        <f>$Q$9*L128</f>
        <v>1436.4</v>
      </c>
      <c r="R128" s="144"/>
      <c r="S128" s="143"/>
      <c r="T128" s="143"/>
      <c r="U128" s="143"/>
      <c r="V128" s="143"/>
      <c r="W128" s="24"/>
      <c r="X128" s="144">
        <v>950</v>
      </c>
      <c r="Y128" s="143">
        <v>8.3199999999999995E-4</v>
      </c>
      <c r="Z128" s="143">
        <f t="shared" si="27"/>
        <v>0.79039999999999999</v>
      </c>
      <c r="AA128" s="143">
        <v>0.312</v>
      </c>
      <c r="AB128" s="143">
        <f t="shared" si="28"/>
        <v>296.39999999999998</v>
      </c>
      <c r="AC128" s="147">
        <f t="shared" si="29"/>
        <v>5225</v>
      </c>
      <c r="AD128" s="144">
        <v>888</v>
      </c>
      <c r="AE128" s="143">
        <f t="shared" si="33"/>
        <v>1.7698500000000002E-2</v>
      </c>
      <c r="AF128" s="143">
        <f t="shared" si="34"/>
        <v>15.716268000000003</v>
      </c>
      <c r="AG128" s="143">
        <v>0.81</v>
      </c>
      <c r="AH128" s="143">
        <f t="shared" si="35"/>
        <v>719.28000000000009</v>
      </c>
      <c r="AI128" s="147">
        <f t="shared" si="36"/>
        <v>7281.5999999999995</v>
      </c>
      <c r="AJ128" s="144">
        <v>1332</v>
      </c>
      <c r="AK128" s="143">
        <f t="shared" si="37"/>
        <v>1.7192500000000001E-3</v>
      </c>
      <c r="AL128" s="143">
        <f t="shared" si="38"/>
        <v>2.290041</v>
      </c>
      <c r="AM128" s="143">
        <v>0.69799999999999995</v>
      </c>
      <c r="AN128" s="143">
        <f t="shared" si="39"/>
        <v>929.73599999999999</v>
      </c>
      <c r="AO128" s="147">
        <f t="shared" si="40"/>
        <v>25174.799999999999</v>
      </c>
      <c r="AP128" s="144">
        <v>300</v>
      </c>
      <c r="AQ128" s="143">
        <f t="shared" si="41"/>
        <v>3.0800000000000007E-3</v>
      </c>
      <c r="AR128" s="143">
        <f>+AP128*AQ128</f>
        <v>0.92400000000000027</v>
      </c>
      <c r="AS128" s="143">
        <v>1.59</v>
      </c>
      <c r="AT128" s="143">
        <f>+AP128*AS128</f>
        <v>477</v>
      </c>
      <c r="AU128" s="147">
        <f>$AU$9*AP128</f>
        <v>3540</v>
      </c>
      <c r="AV128" s="143">
        <f t="shared" si="24"/>
        <v>3736</v>
      </c>
      <c r="AW128" s="143">
        <f t="shared" si="25"/>
        <v>2456.9960000000001</v>
      </c>
      <c r="AX128" s="24">
        <f t="shared" si="26"/>
        <v>42657.8</v>
      </c>
      <c r="AY128" s="148">
        <v>0.64500000000000002</v>
      </c>
      <c r="AZ128" s="23">
        <f t="shared" si="46"/>
        <v>2409.7200000000003</v>
      </c>
      <c r="BA128" s="24">
        <f t="shared" si="30"/>
        <v>45067.520000000004</v>
      </c>
      <c r="BB128" s="9" t="s">
        <v>1689</v>
      </c>
      <c r="BC128" s="9" t="s">
        <v>1690</v>
      </c>
      <c r="BD128" s="9" t="s">
        <v>1691</v>
      </c>
      <c r="BE128" s="149">
        <v>27</v>
      </c>
      <c r="BF128" s="149">
        <v>158</v>
      </c>
      <c r="BG128" s="149">
        <v>1331</v>
      </c>
    </row>
    <row r="129" spans="1:59" x14ac:dyDescent="0.2">
      <c r="B129" s="143">
        <v>450</v>
      </c>
      <c r="C129" s="143" t="s">
        <v>293</v>
      </c>
      <c r="D129" s="143">
        <v>302</v>
      </c>
      <c r="E129" s="143" t="s">
        <v>469</v>
      </c>
      <c r="F129" s="143" t="s">
        <v>117</v>
      </c>
      <c r="G129" s="143"/>
      <c r="H129" s="143"/>
      <c r="I129" s="143"/>
      <c r="J129" s="143" t="s">
        <v>626</v>
      </c>
      <c r="K129" s="143" t="s">
        <v>1224</v>
      </c>
      <c r="L129" s="144"/>
      <c r="M129" s="145"/>
      <c r="N129" s="145"/>
      <c r="O129" s="146"/>
      <c r="P129" s="143"/>
      <c r="Q129" s="147"/>
      <c r="R129" s="144"/>
      <c r="S129" s="143"/>
      <c r="T129" s="143"/>
      <c r="U129" s="143"/>
      <c r="V129" s="143"/>
      <c r="W129" s="24"/>
      <c r="X129" s="144">
        <v>1200</v>
      </c>
      <c r="Y129" s="143">
        <v>8.3199999999999995E-4</v>
      </c>
      <c r="Z129" s="143">
        <f t="shared" si="27"/>
        <v>0.99839999999999995</v>
      </c>
      <c r="AA129" s="143">
        <v>0.312</v>
      </c>
      <c r="AB129" s="143">
        <f t="shared" si="28"/>
        <v>374.4</v>
      </c>
      <c r="AC129" s="147">
        <f t="shared" si="29"/>
        <v>6600</v>
      </c>
      <c r="AD129" s="144"/>
      <c r="AE129" s="143"/>
      <c r="AF129" s="143"/>
      <c r="AG129" s="143"/>
      <c r="AH129" s="143"/>
      <c r="AI129" s="147"/>
      <c r="AJ129" s="144"/>
      <c r="AK129" s="143"/>
      <c r="AL129" s="143"/>
      <c r="AM129" s="143"/>
      <c r="AN129" s="143"/>
      <c r="AO129" s="147"/>
      <c r="AP129" s="144"/>
      <c r="AQ129" s="143"/>
      <c r="AR129" s="143"/>
      <c r="AS129" s="143"/>
      <c r="AT129" s="143"/>
      <c r="AU129" s="147"/>
      <c r="AV129" s="143">
        <f t="shared" si="24"/>
        <v>1200</v>
      </c>
      <c r="AW129" s="143">
        <f t="shared" si="25"/>
        <v>374.4</v>
      </c>
      <c r="AX129" s="24">
        <f t="shared" si="26"/>
        <v>6600</v>
      </c>
      <c r="AY129" s="148">
        <v>0.64500000000000002</v>
      </c>
      <c r="AZ129" s="23">
        <f t="shared" si="46"/>
        <v>774</v>
      </c>
      <c r="BA129" s="24">
        <f t="shared" si="30"/>
        <v>7374</v>
      </c>
      <c r="BB129" s="9" t="s">
        <v>1689</v>
      </c>
      <c r="BC129" s="9" t="s">
        <v>1690</v>
      </c>
      <c r="BD129" s="9" t="s">
        <v>1691</v>
      </c>
      <c r="BE129" s="149">
        <v>1</v>
      </c>
      <c r="BF129" s="149">
        <v>11</v>
      </c>
      <c r="BG129" s="149">
        <v>272</v>
      </c>
    </row>
    <row r="130" spans="1:59" x14ac:dyDescent="0.2">
      <c r="B130" s="143">
        <v>450</v>
      </c>
      <c r="C130" s="143" t="s">
        <v>293</v>
      </c>
      <c r="D130" s="143">
        <v>303</v>
      </c>
      <c r="E130" s="143" t="s">
        <v>468</v>
      </c>
      <c r="F130" s="143" t="s">
        <v>119</v>
      </c>
      <c r="G130" s="143"/>
      <c r="H130" s="143"/>
      <c r="I130" s="143"/>
      <c r="J130" s="143" t="s">
        <v>626</v>
      </c>
      <c r="K130" s="143" t="s">
        <v>741</v>
      </c>
      <c r="L130" s="144">
        <v>296</v>
      </c>
      <c r="M130" s="145">
        <v>6.5799999999999995E-4</v>
      </c>
      <c r="N130" s="145">
        <f t="shared" si="31"/>
        <v>0.194768</v>
      </c>
      <c r="O130" s="146">
        <v>0.13</v>
      </c>
      <c r="P130" s="143">
        <f t="shared" si="32"/>
        <v>38.480000000000004</v>
      </c>
      <c r="Q130" s="147">
        <f>$Q$9*L130</f>
        <v>1598.4</v>
      </c>
      <c r="R130" s="144"/>
      <c r="S130" s="143"/>
      <c r="T130" s="143"/>
      <c r="U130" s="143"/>
      <c r="V130" s="143"/>
      <c r="W130" s="24"/>
      <c r="X130" s="144">
        <v>1100</v>
      </c>
      <c r="Y130" s="143">
        <v>8.3199999999999995E-4</v>
      </c>
      <c r="Z130" s="143">
        <f t="shared" si="27"/>
        <v>0.9151999999999999</v>
      </c>
      <c r="AA130" s="143">
        <v>0.312</v>
      </c>
      <c r="AB130" s="143">
        <f t="shared" si="28"/>
        <v>343.2</v>
      </c>
      <c r="AC130" s="147">
        <f t="shared" si="29"/>
        <v>6050</v>
      </c>
      <c r="AD130" s="144">
        <v>1184</v>
      </c>
      <c r="AE130" s="143">
        <f t="shared" si="33"/>
        <v>1.7698500000000002E-2</v>
      </c>
      <c r="AF130" s="143">
        <f t="shared" si="34"/>
        <v>20.955024000000002</v>
      </c>
      <c r="AG130" s="143">
        <v>0.81</v>
      </c>
      <c r="AH130" s="143">
        <f t="shared" si="35"/>
        <v>959.04000000000008</v>
      </c>
      <c r="AI130" s="147">
        <f t="shared" si="36"/>
        <v>9708.7999999999993</v>
      </c>
      <c r="AJ130" s="144">
        <v>1776</v>
      </c>
      <c r="AK130" s="143">
        <f t="shared" si="37"/>
        <v>1.7192500000000001E-3</v>
      </c>
      <c r="AL130" s="143">
        <f t="shared" si="38"/>
        <v>3.053388</v>
      </c>
      <c r="AM130" s="143">
        <v>0.69799999999999995</v>
      </c>
      <c r="AN130" s="143">
        <f t="shared" si="39"/>
        <v>1239.6479999999999</v>
      </c>
      <c r="AO130" s="147">
        <f t="shared" si="40"/>
        <v>33566.399999999994</v>
      </c>
      <c r="AP130" s="144">
        <v>450</v>
      </c>
      <c r="AQ130" s="143">
        <f t="shared" si="41"/>
        <v>3.0800000000000007E-3</v>
      </c>
      <c r="AR130" s="143">
        <f>+AP130*AQ130</f>
        <v>1.3860000000000003</v>
      </c>
      <c r="AS130" s="143">
        <v>1.59</v>
      </c>
      <c r="AT130" s="143">
        <f>+AP130*AS130</f>
        <v>715.5</v>
      </c>
      <c r="AU130" s="147">
        <f>$AU$9*AP130</f>
        <v>5310</v>
      </c>
      <c r="AV130" s="143">
        <f t="shared" si="24"/>
        <v>4806</v>
      </c>
      <c r="AW130" s="143">
        <f t="shared" si="25"/>
        <v>3295.8679999999999</v>
      </c>
      <c r="AX130" s="24">
        <f t="shared" si="26"/>
        <v>56233.599999999991</v>
      </c>
      <c r="AY130" s="148">
        <v>0.64500000000000002</v>
      </c>
      <c r="AZ130" s="23">
        <f t="shared" si="46"/>
        <v>3099.87</v>
      </c>
      <c r="BA130" s="24">
        <f t="shared" si="30"/>
        <v>59333.469999999994</v>
      </c>
      <c r="BB130" s="9" t="s">
        <v>1689</v>
      </c>
      <c r="BC130" s="9" t="s">
        <v>1690</v>
      </c>
      <c r="BD130" s="9" t="s">
        <v>1691</v>
      </c>
      <c r="BE130" s="149">
        <v>35</v>
      </c>
      <c r="BF130" s="149">
        <v>205</v>
      </c>
      <c r="BG130" s="149">
        <v>1438</v>
      </c>
    </row>
    <row r="131" spans="1:59" x14ac:dyDescent="0.2">
      <c r="B131" s="143">
        <v>450</v>
      </c>
      <c r="C131" s="143" t="s">
        <v>293</v>
      </c>
      <c r="D131" s="143">
        <v>303</v>
      </c>
      <c r="E131" s="143" t="s">
        <v>468</v>
      </c>
      <c r="F131" s="143" t="s">
        <v>119</v>
      </c>
      <c r="G131" s="143"/>
      <c r="H131" s="143"/>
      <c r="I131" s="143"/>
      <c r="J131" s="143" t="s">
        <v>626</v>
      </c>
      <c r="K131" s="143" t="s">
        <v>1224</v>
      </c>
      <c r="L131" s="144"/>
      <c r="M131" s="145"/>
      <c r="N131" s="145"/>
      <c r="O131" s="146"/>
      <c r="P131" s="143"/>
      <c r="Q131" s="147"/>
      <c r="R131" s="144"/>
      <c r="S131" s="143"/>
      <c r="T131" s="143"/>
      <c r="U131" s="143"/>
      <c r="V131" s="143"/>
      <c r="W131" s="24"/>
      <c r="X131" s="144">
        <v>920</v>
      </c>
      <c r="Y131" s="143">
        <v>8.3199999999999995E-4</v>
      </c>
      <c r="Z131" s="143">
        <f t="shared" si="27"/>
        <v>0.7654399999999999</v>
      </c>
      <c r="AA131" s="143">
        <v>0.312</v>
      </c>
      <c r="AB131" s="143">
        <f t="shared" si="28"/>
        <v>287.04000000000002</v>
      </c>
      <c r="AC131" s="147">
        <f t="shared" si="29"/>
        <v>5060</v>
      </c>
      <c r="AD131" s="144"/>
      <c r="AE131" s="143"/>
      <c r="AF131" s="143"/>
      <c r="AG131" s="143"/>
      <c r="AH131" s="143"/>
      <c r="AI131" s="147"/>
      <c r="AJ131" s="144"/>
      <c r="AK131" s="143"/>
      <c r="AL131" s="143"/>
      <c r="AM131" s="143"/>
      <c r="AN131" s="143"/>
      <c r="AO131" s="147"/>
      <c r="AP131" s="144"/>
      <c r="AQ131" s="143"/>
      <c r="AR131" s="143"/>
      <c r="AS131" s="143"/>
      <c r="AT131" s="143"/>
      <c r="AU131" s="147"/>
      <c r="AV131" s="143">
        <f t="shared" si="24"/>
        <v>920</v>
      </c>
      <c r="AW131" s="143">
        <f t="shared" si="25"/>
        <v>287.04000000000002</v>
      </c>
      <c r="AX131" s="24">
        <f t="shared" si="26"/>
        <v>5060</v>
      </c>
      <c r="AY131" s="148">
        <v>0.64500000000000002</v>
      </c>
      <c r="AZ131" s="23">
        <f t="shared" si="46"/>
        <v>593.4</v>
      </c>
      <c r="BA131" s="24">
        <f t="shared" si="30"/>
        <v>5653.4</v>
      </c>
      <c r="BB131" s="9" t="s">
        <v>1689</v>
      </c>
      <c r="BC131" s="9" t="s">
        <v>1690</v>
      </c>
      <c r="BD131" s="9" t="s">
        <v>1691</v>
      </c>
      <c r="BE131" s="149" t="s">
        <v>1493</v>
      </c>
      <c r="BF131" s="149" t="s">
        <v>1493</v>
      </c>
      <c r="BG131" s="149" t="s">
        <v>1493</v>
      </c>
    </row>
    <row r="132" spans="1:59" x14ac:dyDescent="0.2">
      <c r="B132" s="143">
        <v>450</v>
      </c>
      <c r="C132" s="143" t="s">
        <v>293</v>
      </c>
      <c r="D132" s="143">
        <v>302</v>
      </c>
      <c r="E132" s="143" t="s">
        <v>469</v>
      </c>
      <c r="F132" s="143" t="s">
        <v>121</v>
      </c>
      <c r="G132" s="143"/>
      <c r="H132" s="143"/>
      <c r="I132" s="143"/>
      <c r="J132" s="143" t="s">
        <v>626</v>
      </c>
      <c r="K132" s="143" t="s">
        <v>741</v>
      </c>
      <c r="L132" s="144">
        <v>1154</v>
      </c>
      <c r="M132" s="145">
        <v>6.5799999999999995E-4</v>
      </c>
      <c r="N132" s="145">
        <f t="shared" si="31"/>
        <v>0.7593319999999999</v>
      </c>
      <c r="O132" s="146">
        <v>0.13</v>
      </c>
      <c r="P132" s="143">
        <f t="shared" si="32"/>
        <v>150.02000000000001</v>
      </c>
      <c r="Q132" s="147">
        <f>$Q$9*L132</f>
        <v>6231.6</v>
      </c>
      <c r="R132" s="144"/>
      <c r="S132" s="143"/>
      <c r="T132" s="143"/>
      <c r="U132" s="143"/>
      <c r="V132" s="143"/>
      <c r="W132" s="24"/>
      <c r="X132" s="144">
        <v>3400</v>
      </c>
      <c r="Y132" s="143">
        <v>8.3199999999999995E-4</v>
      </c>
      <c r="Z132" s="143">
        <f t="shared" si="27"/>
        <v>2.8287999999999998</v>
      </c>
      <c r="AA132" s="143">
        <v>0.312</v>
      </c>
      <c r="AB132" s="143">
        <f t="shared" si="28"/>
        <v>1060.8</v>
      </c>
      <c r="AC132" s="147">
        <f t="shared" si="29"/>
        <v>18700</v>
      </c>
      <c r="AD132" s="144">
        <v>2368</v>
      </c>
      <c r="AE132" s="143">
        <f t="shared" si="33"/>
        <v>1.7698500000000002E-2</v>
      </c>
      <c r="AF132" s="143">
        <f t="shared" si="34"/>
        <v>41.910048000000003</v>
      </c>
      <c r="AG132" s="143">
        <v>0.81</v>
      </c>
      <c r="AH132" s="143">
        <f t="shared" si="35"/>
        <v>1918.0800000000002</v>
      </c>
      <c r="AI132" s="147">
        <f t="shared" si="36"/>
        <v>19417.599999999999</v>
      </c>
      <c r="AJ132" s="144">
        <v>3552</v>
      </c>
      <c r="AK132" s="143">
        <f t="shared" si="37"/>
        <v>1.7192500000000001E-3</v>
      </c>
      <c r="AL132" s="143">
        <f t="shared" si="38"/>
        <v>6.106776</v>
      </c>
      <c r="AM132" s="143">
        <v>0.69799999999999995</v>
      </c>
      <c r="AN132" s="143">
        <f t="shared" si="39"/>
        <v>2479.2959999999998</v>
      </c>
      <c r="AO132" s="147">
        <f t="shared" si="40"/>
        <v>67132.799999999988</v>
      </c>
      <c r="AP132" s="144">
        <v>1000</v>
      </c>
      <c r="AQ132" s="143">
        <f t="shared" si="41"/>
        <v>3.0800000000000007E-3</v>
      </c>
      <c r="AR132" s="143">
        <f>+AP132*AQ132</f>
        <v>3.0800000000000005</v>
      </c>
      <c r="AS132" s="143">
        <v>1.59</v>
      </c>
      <c r="AT132" s="143">
        <f>+AP132*AS132</f>
        <v>1590</v>
      </c>
      <c r="AU132" s="147">
        <f>$AU$9*AP132</f>
        <v>11800</v>
      </c>
      <c r="AV132" s="143">
        <f t="shared" si="24"/>
        <v>11474</v>
      </c>
      <c r="AW132" s="143">
        <f t="shared" si="25"/>
        <v>7198.1959999999999</v>
      </c>
      <c r="AX132" s="24">
        <f t="shared" si="26"/>
        <v>123281.99999999999</v>
      </c>
      <c r="AY132" s="148">
        <v>0.64500000000000002</v>
      </c>
      <c r="AZ132" s="23">
        <f t="shared" si="46"/>
        <v>7400.7300000000005</v>
      </c>
      <c r="BA132" s="24">
        <f t="shared" si="30"/>
        <v>130682.72999999998</v>
      </c>
      <c r="BB132" s="9" t="s">
        <v>1689</v>
      </c>
      <c r="BC132" s="9" t="s">
        <v>1690</v>
      </c>
      <c r="BD132" s="9" t="s">
        <v>1691</v>
      </c>
      <c r="BE132" s="149">
        <v>80</v>
      </c>
      <c r="BF132" s="149">
        <v>429</v>
      </c>
      <c r="BG132" s="149">
        <v>3939</v>
      </c>
    </row>
    <row r="133" spans="1:59" x14ac:dyDescent="0.2">
      <c r="B133" s="143">
        <v>450</v>
      </c>
      <c r="C133" s="143" t="s">
        <v>293</v>
      </c>
      <c r="D133" s="143">
        <v>302</v>
      </c>
      <c r="E133" s="143" t="s">
        <v>469</v>
      </c>
      <c r="F133" s="143" t="s">
        <v>121</v>
      </c>
      <c r="G133" s="143"/>
      <c r="H133" s="143"/>
      <c r="I133" s="143"/>
      <c r="J133" s="143" t="s">
        <v>626</v>
      </c>
      <c r="K133" s="143" t="s">
        <v>1224</v>
      </c>
      <c r="L133" s="144"/>
      <c r="M133" s="145"/>
      <c r="N133" s="145"/>
      <c r="O133" s="146"/>
      <c r="P133" s="143"/>
      <c r="Q133" s="147"/>
      <c r="R133" s="144"/>
      <c r="S133" s="143"/>
      <c r="T133" s="143"/>
      <c r="U133" s="143"/>
      <c r="V133" s="143"/>
      <c r="W133" s="24"/>
      <c r="X133" s="144">
        <v>3072</v>
      </c>
      <c r="Y133" s="143">
        <v>8.3199999999999995E-4</v>
      </c>
      <c r="Z133" s="143">
        <f t="shared" si="27"/>
        <v>2.555904</v>
      </c>
      <c r="AA133" s="143">
        <v>0.312</v>
      </c>
      <c r="AB133" s="143">
        <f t="shared" si="28"/>
        <v>958.46399999999994</v>
      </c>
      <c r="AC133" s="147">
        <f t="shared" si="29"/>
        <v>16896</v>
      </c>
      <c r="AD133" s="144"/>
      <c r="AE133" s="143"/>
      <c r="AF133" s="143"/>
      <c r="AG133" s="143"/>
      <c r="AH133" s="143"/>
      <c r="AI133" s="147"/>
      <c r="AJ133" s="144">
        <v>163</v>
      </c>
      <c r="AK133" s="143">
        <f t="shared" si="37"/>
        <v>1.7192500000000001E-3</v>
      </c>
      <c r="AL133" s="143">
        <f t="shared" si="38"/>
        <v>0.28023775000000001</v>
      </c>
      <c r="AM133" s="143">
        <v>0.69799999999999995</v>
      </c>
      <c r="AN133" s="143">
        <f t="shared" si="39"/>
        <v>113.77399999999999</v>
      </c>
      <c r="AO133" s="147">
        <f t="shared" si="40"/>
        <v>3080.7</v>
      </c>
      <c r="AP133" s="144"/>
      <c r="AQ133" s="143"/>
      <c r="AR133" s="143"/>
      <c r="AS133" s="143"/>
      <c r="AT133" s="143"/>
      <c r="AU133" s="147"/>
      <c r="AV133" s="143">
        <f t="shared" si="24"/>
        <v>3235</v>
      </c>
      <c r="AW133" s="143">
        <f t="shared" si="25"/>
        <v>1072.2379999999998</v>
      </c>
      <c r="AX133" s="24">
        <f t="shared" si="26"/>
        <v>19976.7</v>
      </c>
      <c r="AY133" s="148">
        <v>0.64500000000000002</v>
      </c>
      <c r="AZ133" s="23">
        <f t="shared" si="46"/>
        <v>2086.5750000000003</v>
      </c>
      <c r="BA133" s="24">
        <f t="shared" si="30"/>
        <v>22063.275000000001</v>
      </c>
      <c r="BB133" s="9" t="s">
        <v>1689</v>
      </c>
      <c r="BC133" s="9" t="s">
        <v>1690</v>
      </c>
      <c r="BD133" s="9" t="s">
        <v>1691</v>
      </c>
      <c r="BE133" s="149" t="s">
        <v>1493</v>
      </c>
      <c r="BF133" s="149" t="s">
        <v>1493</v>
      </c>
      <c r="BG133" s="149" t="s">
        <v>1493</v>
      </c>
    </row>
    <row r="134" spans="1:59" x14ac:dyDescent="0.2">
      <c r="A134" s="128" t="str">
        <f>F134&amp;K134</f>
        <v>RIO TAMBOQUECHUA</v>
      </c>
      <c r="B134" s="143">
        <v>450</v>
      </c>
      <c r="C134" s="143" t="s">
        <v>293</v>
      </c>
      <c r="D134" s="143">
        <v>302</v>
      </c>
      <c r="E134" s="143" t="s">
        <v>469</v>
      </c>
      <c r="F134" s="143" t="s">
        <v>121</v>
      </c>
      <c r="G134" s="143"/>
      <c r="H134" s="143"/>
      <c r="I134" s="143"/>
      <c r="J134" s="143" t="s">
        <v>626</v>
      </c>
      <c r="K134" s="143" t="s">
        <v>1390</v>
      </c>
      <c r="L134" s="144">
        <v>291</v>
      </c>
      <c r="M134" s="145">
        <v>6.5799999999999995E-4</v>
      </c>
      <c r="N134" s="145">
        <f t="shared" si="31"/>
        <v>0.19147799999999998</v>
      </c>
      <c r="O134" s="146">
        <v>9.6666666666666651E-2</v>
      </c>
      <c r="P134" s="143">
        <f t="shared" si="32"/>
        <v>28.129999999999995</v>
      </c>
      <c r="Q134" s="147">
        <f>$Q$9*L134</f>
        <v>1571.4</v>
      </c>
      <c r="R134" s="144">
        <v>120</v>
      </c>
      <c r="S134" s="143">
        <f t="shared" si="42"/>
        <v>2.4640000000000006E-2</v>
      </c>
      <c r="T134" s="143">
        <f t="shared" si="43"/>
        <v>2.9568000000000008</v>
      </c>
      <c r="U134" s="143">
        <v>0.45</v>
      </c>
      <c r="V134" s="143">
        <f t="shared" si="44"/>
        <v>54</v>
      </c>
      <c r="W134" s="24">
        <f t="shared" si="45"/>
        <v>7699.8600000000006</v>
      </c>
      <c r="X134" s="144">
        <v>220</v>
      </c>
      <c r="Y134" s="143">
        <v>8.3199999999999995E-4</v>
      </c>
      <c r="Z134" s="143">
        <f t="shared" si="27"/>
        <v>0.18303999999999998</v>
      </c>
      <c r="AA134" s="143">
        <v>0.312</v>
      </c>
      <c r="AB134" s="143">
        <f t="shared" si="28"/>
        <v>68.64</v>
      </c>
      <c r="AC134" s="147">
        <f t="shared" si="29"/>
        <v>1210</v>
      </c>
      <c r="AD134" s="144">
        <v>445</v>
      </c>
      <c r="AE134" s="143">
        <f t="shared" si="33"/>
        <v>1.7698500000000002E-2</v>
      </c>
      <c r="AF134" s="143">
        <f t="shared" si="34"/>
        <v>7.8758325000000013</v>
      </c>
      <c r="AG134" s="143">
        <v>0.81</v>
      </c>
      <c r="AH134" s="143">
        <f t="shared" si="35"/>
        <v>360.45000000000005</v>
      </c>
      <c r="AI134" s="147">
        <f t="shared" si="36"/>
        <v>3648.9999999999995</v>
      </c>
      <c r="AJ134" s="144">
        <v>815</v>
      </c>
      <c r="AK134" s="143">
        <f t="shared" si="37"/>
        <v>1.7192500000000001E-3</v>
      </c>
      <c r="AL134" s="143">
        <f t="shared" si="38"/>
        <v>1.40118875</v>
      </c>
      <c r="AM134" s="143">
        <v>0.69799999999999995</v>
      </c>
      <c r="AN134" s="143">
        <f t="shared" si="39"/>
        <v>568.87</v>
      </c>
      <c r="AO134" s="147">
        <f t="shared" si="40"/>
        <v>15403.499999999998</v>
      </c>
      <c r="AP134" s="144">
        <v>210</v>
      </c>
      <c r="AQ134" s="143">
        <f t="shared" si="41"/>
        <v>3.0800000000000007E-3</v>
      </c>
      <c r="AR134" s="143">
        <f>+AP134*AQ134</f>
        <v>0.64680000000000015</v>
      </c>
      <c r="AS134" s="143">
        <v>1.59</v>
      </c>
      <c r="AT134" s="143">
        <f>+AP134*AS134</f>
        <v>333.90000000000003</v>
      </c>
      <c r="AU134" s="147">
        <f>$AU$9*AP134</f>
        <v>2478</v>
      </c>
      <c r="AV134" s="143">
        <f t="shared" si="24"/>
        <v>2101</v>
      </c>
      <c r="AW134" s="143">
        <f t="shared" si="25"/>
        <v>1413.9900000000002</v>
      </c>
      <c r="AX134" s="24">
        <f t="shared" si="26"/>
        <v>32011.759999999998</v>
      </c>
      <c r="AY134" s="148">
        <v>0.64500000000000002</v>
      </c>
      <c r="AZ134" s="23">
        <f t="shared" si="46"/>
        <v>1355.145</v>
      </c>
      <c r="BA134" s="24">
        <f t="shared" si="30"/>
        <v>33366.904999999999</v>
      </c>
      <c r="BB134" s="9" t="s">
        <v>1689</v>
      </c>
      <c r="BC134" s="9" t="s">
        <v>1690</v>
      </c>
      <c r="BD134" s="9" t="s">
        <v>1691</v>
      </c>
      <c r="BE134" s="149">
        <v>37</v>
      </c>
      <c r="BF134" s="149">
        <v>208</v>
      </c>
      <c r="BG134" s="149">
        <v>1528</v>
      </c>
    </row>
    <row r="135" spans="1:59" x14ac:dyDescent="0.2">
      <c r="B135" s="143">
        <v>450</v>
      </c>
      <c r="C135" s="143" t="s">
        <v>293</v>
      </c>
      <c r="D135" s="143">
        <v>302</v>
      </c>
      <c r="E135" s="143" t="s">
        <v>469</v>
      </c>
      <c r="F135" s="143" t="s">
        <v>124</v>
      </c>
      <c r="G135" s="143"/>
      <c r="H135" s="143"/>
      <c r="I135" s="143"/>
      <c r="J135" s="143" t="s">
        <v>626</v>
      </c>
      <c r="K135" s="143" t="s">
        <v>741</v>
      </c>
      <c r="L135" s="144">
        <v>888</v>
      </c>
      <c r="M135" s="145">
        <v>6.5799999999999995E-4</v>
      </c>
      <c r="N135" s="145">
        <f t="shared" si="31"/>
        <v>0.58430399999999993</v>
      </c>
      <c r="O135" s="146">
        <v>0.13</v>
      </c>
      <c r="P135" s="143">
        <f t="shared" si="32"/>
        <v>115.44</v>
      </c>
      <c r="Q135" s="147">
        <f>$Q$9*L135</f>
        <v>4795.2000000000007</v>
      </c>
      <c r="R135" s="144"/>
      <c r="S135" s="143"/>
      <c r="T135" s="143"/>
      <c r="U135" s="143"/>
      <c r="V135" s="143"/>
      <c r="W135" s="24"/>
      <c r="X135" s="144">
        <v>2650</v>
      </c>
      <c r="Y135" s="143">
        <v>8.3199999999999995E-4</v>
      </c>
      <c r="Z135" s="143">
        <f t="shared" si="27"/>
        <v>2.2047999999999996</v>
      </c>
      <c r="AA135" s="143">
        <v>0.312</v>
      </c>
      <c r="AB135" s="143">
        <f t="shared" si="28"/>
        <v>826.8</v>
      </c>
      <c r="AC135" s="147">
        <f t="shared" si="29"/>
        <v>14575</v>
      </c>
      <c r="AD135" s="144">
        <v>1776</v>
      </c>
      <c r="AE135" s="143">
        <f t="shared" si="33"/>
        <v>1.7698500000000002E-2</v>
      </c>
      <c r="AF135" s="143">
        <f t="shared" si="34"/>
        <v>31.432536000000006</v>
      </c>
      <c r="AG135" s="143">
        <v>0.81</v>
      </c>
      <c r="AH135" s="143">
        <f t="shared" si="35"/>
        <v>1438.5600000000002</v>
      </c>
      <c r="AI135" s="147">
        <f t="shared" si="36"/>
        <v>14563.199999999999</v>
      </c>
      <c r="AJ135" s="144">
        <v>2664</v>
      </c>
      <c r="AK135" s="143">
        <f t="shared" si="37"/>
        <v>1.7192500000000001E-3</v>
      </c>
      <c r="AL135" s="143">
        <f t="shared" si="38"/>
        <v>4.580082</v>
      </c>
      <c r="AM135" s="143">
        <v>0.69799999999999995</v>
      </c>
      <c r="AN135" s="143">
        <f t="shared" si="39"/>
        <v>1859.472</v>
      </c>
      <c r="AO135" s="147">
        <f t="shared" si="40"/>
        <v>50349.599999999999</v>
      </c>
      <c r="AP135" s="144">
        <v>800</v>
      </c>
      <c r="AQ135" s="143">
        <f t="shared" si="41"/>
        <v>3.0800000000000007E-3</v>
      </c>
      <c r="AR135" s="143">
        <f>+AP135*AQ135</f>
        <v>2.4640000000000004</v>
      </c>
      <c r="AS135" s="143">
        <v>1.59</v>
      </c>
      <c r="AT135" s="143">
        <f>+AP135*AS135</f>
        <v>1272</v>
      </c>
      <c r="AU135" s="147">
        <f>$AU$9*AP135</f>
        <v>9440</v>
      </c>
      <c r="AV135" s="143">
        <f t="shared" si="24"/>
        <v>8778</v>
      </c>
      <c r="AW135" s="143">
        <f t="shared" si="25"/>
        <v>5512.2719999999999</v>
      </c>
      <c r="AX135" s="24">
        <f t="shared" si="26"/>
        <v>93723</v>
      </c>
      <c r="AY135" s="148">
        <v>0.64500000000000002</v>
      </c>
      <c r="AZ135" s="23">
        <f t="shared" si="46"/>
        <v>5661.81</v>
      </c>
      <c r="BA135" s="24">
        <f t="shared" si="30"/>
        <v>99384.81</v>
      </c>
      <c r="BB135" s="9" t="s">
        <v>1689</v>
      </c>
      <c r="BC135" s="9" t="s">
        <v>1690</v>
      </c>
      <c r="BD135" s="9" t="s">
        <v>1691</v>
      </c>
      <c r="BE135" s="149">
        <v>61</v>
      </c>
      <c r="BF135" s="149">
        <v>354</v>
      </c>
      <c r="BG135" s="149">
        <v>2970</v>
      </c>
    </row>
    <row r="136" spans="1:59" x14ac:dyDescent="0.2">
      <c r="B136" s="143">
        <v>450</v>
      </c>
      <c r="C136" s="143" t="s">
        <v>293</v>
      </c>
      <c r="D136" s="143">
        <v>302</v>
      </c>
      <c r="E136" s="143" t="s">
        <v>469</v>
      </c>
      <c r="F136" s="143" t="s">
        <v>124</v>
      </c>
      <c r="G136" s="143"/>
      <c r="H136" s="143"/>
      <c r="I136" s="143"/>
      <c r="J136" s="143" t="s">
        <v>626</v>
      </c>
      <c r="K136" s="143" t="s">
        <v>1224</v>
      </c>
      <c r="L136" s="144"/>
      <c r="M136" s="145"/>
      <c r="N136" s="145"/>
      <c r="O136" s="146"/>
      <c r="P136" s="143"/>
      <c r="Q136" s="147"/>
      <c r="R136" s="144"/>
      <c r="S136" s="143"/>
      <c r="T136" s="143"/>
      <c r="U136" s="143"/>
      <c r="V136" s="143"/>
      <c r="W136" s="24"/>
      <c r="X136" s="144">
        <v>1584</v>
      </c>
      <c r="Y136" s="143">
        <v>8.3199999999999995E-4</v>
      </c>
      <c r="Z136" s="143">
        <f t="shared" si="27"/>
        <v>1.3178879999999999</v>
      </c>
      <c r="AA136" s="143">
        <v>0.312</v>
      </c>
      <c r="AB136" s="143">
        <f t="shared" si="28"/>
        <v>494.20800000000003</v>
      </c>
      <c r="AC136" s="147">
        <f t="shared" si="29"/>
        <v>8712</v>
      </c>
      <c r="AD136" s="144"/>
      <c r="AE136" s="143"/>
      <c r="AF136" s="143"/>
      <c r="AG136" s="143"/>
      <c r="AH136" s="143"/>
      <c r="AI136" s="147"/>
      <c r="AJ136" s="144"/>
      <c r="AK136" s="143"/>
      <c r="AL136" s="143"/>
      <c r="AM136" s="143"/>
      <c r="AN136" s="143"/>
      <c r="AO136" s="147"/>
      <c r="AP136" s="144"/>
      <c r="AQ136" s="143"/>
      <c r="AR136" s="143"/>
      <c r="AS136" s="143"/>
      <c r="AT136" s="143"/>
      <c r="AU136" s="147"/>
      <c r="AV136" s="143">
        <f t="shared" si="24"/>
        <v>1584</v>
      </c>
      <c r="AW136" s="143">
        <f t="shared" si="25"/>
        <v>494.20800000000003</v>
      </c>
      <c r="AX136" s="24">
        <f t="shared" si="26"/>
        <v>8712</v>
      </c>
      <c r="AY136" s="148">
        <v>0.64500000000000002</v>
      </c>
      <c r="AZ136" s="23">
        <f t="shared" si="46"/>
        <v>1021.6800000000001</v>
      </c>
      <c r="BA136" s="24">
        <f t="shared" si="30"/>
        <v>9733.68</v>
      </c>
      <c r="BB136" s="9" t="s">
        <v>1689</v>
      </c>
      <c r="BC136" s="9" t="s">
        <v>1690</v>
      </c>
      <c r="BD136" s="9" t="s">
        <v>1691</v>
      </c>
      <c r="BE136" s="149" t="s">
        <v>1493</v>
      </c>
      <c r="BF136" s="149" t="s">
        <v>1493</v>
      </c>
      <c r="BG136" s="149" t="s">
        <v>1493</v>
      </c>
    </row>
    <row r="137" spans="1:59" x14ac:dyDescent="0.2">
      <c r="B137" s="143">
        <v>10</v>
      </c>
      <c r="C137" s="143" t="s">
        <v>126</v>
      </c>
      <c r="D137" s="151" t="s">
        <v>464</v>
      </c>
      <c r="E137" s="143" t="s">
        <v>610</v>
      </c>
      <c r="F137" s="143" t="s">
        <v>346</v>
      </c>
      <c r="G137" s="143"/>
      <c r="H137" s="143"/>
      <c r="I137" s="143"/>
      <c r="J137" s="143" t="s">
        <v>626</v>
      </c>
      <c r="K137" s="143" t="s">
        <v>1224</v>
      </c>
      <c r="L137" s="144"/>
      <c r="M137" s="145"/>
      <c r="N137" s="145"/>
      <c r="O137" s="146"/>
      <c r="P137" s="143"/>
      <c r="Q137" s="147"/>
      <c r="R137" s="144"/>
      <c r="S137" s="143"/>
      <c r="T137" s="143"/>
      <c r="U137" s="143"/>
      <c r="V137" s="143"/>
      <c r="W137" s="24"/>
      <c r="X137" s="144">
        <v>80</v>
      </c>
      <c r="Y137" s="143">
        <v>8.3199999999999995E-4</v>
      </c>
      <c r="Z137" s="143">
        <f t="shared" si="27"/>
        <v>6.6559999999999994E-2</v>
      </c>
      <c r="AA137" s="143">
        <v>0.312</v>
      </c>
      <c r="AB137" s="143">
        <f t="shared" si="28"/>
        <v>24.96</v>
      </c>
      <c r="AC137" s="147">
        <f t="shared" si="29"/>
        <v>440</v>
      </c>
      <c r="AD137" s="144"/>
      <c r="AE137" s="143"/>
      <c r="AF137" s="143"/>
      <c r="AG137" s="143"/>
      <c r="AH137" s="143"/>
      <c r="AI137" s="147"/>
      <c r="AJ137" s="144"/>
      <c r="AK137" s="143"/>
      <c r="AL137" s="143"/>
      <c r="AM137" s="143"/>
      <c r="AN137" s="143"/>
      <c r="AO137" s="147"/>
      <c r="AP137" s="144"/>
      <c r="AQ137" s="143"/>
      <c r="AR137" s="143"/>
      <c r="AS137" s="143"/>
      <c r="AT137" s="143"/>
      <c r="AU137" s="147"/>
      <c r="AV137" s="143">
        <f t="shared" si="24"/>
        <v>80</v>
      </c>
      <c r="AW137" s="143">
        <f t="shared" si="25"/>
        <v>24.96</v>
      </c>
      <c r="AX137" s="24">
        <f t="shared" si="26"/>
        <v>440</v>
      </c>
      <c r="AY137" s="148">
        <v>0.64500000000000002</v>
      </c>
      <c r="AZ137" s="23">
        <f t="shared" si="46"/>
        <v>51.6</v>
      </c>
      <c r="BA137" s="24">
        <f t="shared" si="30"/>
        <v>491.6</v>
      </c>
      <c r="BB137" s="9" t="s">
        <v>1689</v>
      </c>
      <c r="BC137" s="9" t="s">
        <v>1690</v>
      </c>
      <c r="BD137" s="9" t="s">
        <v>1691</v>
      </c>
      <c r="BE137" s="149" t="s">
        <v>1493</v>
      </c>
      <c r="BF137" s="149" t="s">
        <v>1493</v>
      </c>
      <c r="BG137" s="149" t="s">
        <v>1493</v>
      </c>
    </row>
    <row r="138" spans="1:59" x14ac:dyDescent="0.2">
      <c r="B138" s="143">
        <v>10</v>
      </c>
      <c r="C138" s="143" t="s">
        <v>126</v>
      </c>
      <c r="D138" s="151" t="s">
        <v>464</v>
      </c>
      <c r="E138" s="143" t="s">
        <v>610</v>
      </c>
      <c r="F138" s="143" t="s">
        <v>346</v>
      </c>
      <c r="G138" s="143"/>
      <c r="H138" s="143"/>
      <c r="I138" s="143"/>
      <c r="J138" s="143" t="s">
        <v>626</v>
      </c>
      <c r="K138" s="143" t="s">
        <v>1391</v>
      </c>
      <c r="L138" s="144">
        <v>222</v>
      </c>
      <c r="M138" s="145">
        <v>6.5799999999999995E-4</v>
      </c>
      <c r="N138" s="145">
        <f t="shared" si="31"/>
        <v>0.14607599999999998</v>
      </c>
      <c r="O138" s="146">
        <v>0.09</v>
      </c>
      <c r="P138" s="143">
        <f t="shared" si="32"/>
        <v>19.98</v>
      </c>
      <c r="Q138" s="147">
        <f>$Q$9*L138</f>
        <v>1198.8000000000002</v>
      </c>
      <c r="R138" s="144"/>
      <c r="S138" s="143"/>
      <c r="T138" s="143"/>
      <c r="U138" s="143"/>
      <c r="V138" s="143"/>
      <c r="W138" s="24"/>
      <c r="X138" s="144"/>
      <c r="Y138" s="143"/>
      <c r="Z138" s="143"/>
      <c r="AA138" s="143"/>
      <c r="AB138" s="143"/>
      <c r="AC138" s="147"/>
      <c r="AD138" s="144">
        <v>222</v>
      </c>
      <c r="AE138" s="143">
        <f t="shared" si="33"/>
        <v>1.7698500000000002E-2</v>
      </c>
      <c r="AF138" s="143">
        <f t="shared" si="34"/>
        <v>3.9290670000000008</v>
      </c>
      <c r="AG138" s="143">
        <v>0.81</v>
      </c>
      <c r="AH138" s="143">
        <f t="shared" si="35"/>
        <v>179.82000000000002</v>
      </c>
      <c r="AI138" s="147">
        <f t="shared" si="36"/>
        <v>1820.3999999999999</v>
      </c>
      <c r="AJ138" s="144">
        <v>592</v>
      </c>
      <c r="AK138" s="143">
        <f t="shared" si="37"/>
        <v>1.7192500000000001E-3</v>
      </c>
      <c r="AL138" s="143">
        <f t="shared" si="38"/>
        <v>1.0177960000000001</v>
      </c>
      <c r="AM138" s="143">
        <v>0.69799999999999995</v>
      </c>
      <c r="AN138" s="143">
        <f t="shared" si="39"/>
        <v>413.21599999999995</v>
      </c>
      <c r="AO138" s="147">
        <f t="shared" si="40"/>
        <v>11188.8</v>
      </c>
      <c r="AP138" s="144">
        <v>70</v>
      </c>
      <c r="AQ138" s="143">
        <f t="shared" si="41"/>
        <v>3.0800000000000007E-3</v>
      </c>
      <c r="AR138" s="143">
        <f>+AP138*AQ138</f>
        <v>0.21560000000000004</v>
      </c>
      <c r="AS138" s="143">
        <v>1.59</v>
      </c>
      <c r="AT138" s="143">
        <f>+AP138*AS138</f>
        <v>111.30000000000001</v>
      </c>
      <c r="AU138" s="147">
        <f>$AU$9*AP138</f>
        <v>826</v>
      </c>
      <c r="AV138" s="143">
        <f t="shared" si="24"/>
        <v>1106</v>
      </c>
      <c r="AW138" s="143">
        <f t="shared" si="25"/>
        <v>724.31600000000003</v>
      </c>
      <c r="AX138" s="24">
        <f t="shared" si="26"/>
        <v>15034</v>
      </c>
      <c r="AY138" s="148">
        <v>0.64500000000000002</v>
      </c>
      <c r="AZ138" s="23">
        <f t="shared" si="46"/>
        <v>713.37</v>
      </c>
      <c r="BA138" s="24">
        <f t="shared" si="30"/>
        <v>15747.37</v>
      </c>
      <c r="BB138" s="9" t="s">
        <v>1689</v>
      </c>
      <c r="BC138" s="9" t="s">
        <v>1690</v>
      </c>
      <c r="BD138" s="9" t="s">
        <v>1691</v>
      </c>
      <c r="BE138" s="149">
        <v>1</v>
      </c>
      <c r="BF138" s="149">
        <v>6</v>
      </c>
      <c r="BG138" s="149">
        <v>109</v>
      </c>
    </row>
    <row r="139" spans="1:59" x14ac:dyDescent="0.2">
      <c r="B139" s="143">
        <v>453</v>
      </c>
      <c r="C139" s="143" t="s">
        <v>129</v>
      </c>
      <c r="D139" s="143">
        <v>301</v>
      </c>
      <c r="E139" s="143" t="s">
        <v>472</v>
      </c>
      <c r="F139" s="143" t="s">
        <v>133</v>
      </c>
      <c r="G139" s="143"/>
      <c r="H139" s="143"/>
      <c r="I139" s="143"/>
      <c r="J139" s="143" t="s">
        <v>626</v>
      </c>
      <c r="K139" s="143" t="s">
        <v>1224</v>
      </c>
      <c r="L139" s="144"/>
      <c r="M139" s="145"/>
      <c r="N139" s="145"/>
      <c r="O139" s="146"/>
      <c r="P139" s="143"/>
      <c r="Q139" s="147"/>
      <c r="R139" s="144"/>
      <c r="S139" s="143"/>
      <c r="T139" s="143"/>
      <c r="U139" s="143"/>
      <c r="V139" s="143"/>
      <c r="W139" s="24"/>
      <c r="X139" s="144">
        <v>4600</v>
      </c>
      <c r="Y139" s="143">
        <v>8.3199999999999995E-4</v>
      </c>
      <c r="Z139" s="143">
        <f t="shared" si="27"/>
        <v>3.8271999999999999</v>
      </c>
      <c r="AA139" s="143">
        <v>0.312</v>
      </c>
      <c r="AB139" s="143">
        <f t="shared" si="28"/>
        <v>1435.2</v>
      </c>
      <c r="AC139" s="147">
        <f t="shared" si="29"/>
        <v>25300</v>
      </c>
      <c r="AD139" s="144"/>
      <c r="AE139" s="143"/>
      <c r="AF139" s="143"/>
      <c r="AG139" s="143"/>
      <c r="AH139" s="143"/>
      <c r="AI139" s="147"/>
      <c r="AJ139" s="144"/>
      <c r="AK139" s="143"/>
      <c r="AL139" s="143"/>
      <c r="AM139" s="143"/>
      <c r="AN139" s="143"/>
      <c r="AO139" s="147"/>
      <c r="AP139" s="144"/>
      <c r="AQ139" s="143"/>
      <c r="AR139" s="143"/>
      <c r="AS139" s="143"/>
      <c r="AT139" s="143"/>
      <c r="AU139" s="147"/>
      <c r="AV139" s="143">
        <f t="shared" ref="AV139:AV202" si="47">+L139+R139+X139+AD139+AJ139+AP139</f>
        <v>4600</v>
      </c>
      <c r="AW139" s="143">
        <f t="shared" ref="AW139:AW202" si="48">+P139+V139+AB139+AH139+AN139+AT139</f>
        <v>1435.2</v>
      </c>
      <c r="AX139" s="24">
        <f t="shared" ref="AX139:AX202" si="49">+Q139+W139+AC139+AI139+AO139+AU139</f>
        <v>25300</v>
      </c>
      <c r="AY139" s="148">
        <v>0.73</v>
      </c>
      <c r="AZ139" s="23">
        <f t="shared" si="46"/>
        <v>3358</v>
      </c>
      <c r="BA139" s="24">
        <f t="shared" si="30"/>
        <v>28658</v>
      </c>
      <c r="BB139" s="9" t="s">
        <v>1689</v>
      </c>
      <c r="BC139" s="9" t="s">
        <v>1690</v>
      </c>
      <c r="BD139" s="9" t="s">
        <v>1691</v>
      </c>
      <c r="BE139" s="149">
        <v>30</v>
      </c>
      <c r="BF139" s="149">
        <v>169</v>
      </c>
      <c r="BG139" s="149">
        <v>937</v>
      </c>
    </row>
    <row r="140" spans="1:59" x14ac:dyDescent="0.2">
      <c r="B140" s="143">
        <v>453</v>
      </c>
      <c r="C140" s="143" t="s">
        <v>129</v>
      </c>
      <c r="D140" s="143">
        <v>301</v>
      </c>
      <c r="E140" s="143" t="s">
        <v>472</v>
      </c>
      <c r="F140" s="143" t="s">
        <v>133</v>
      </c>
      <c r="G140" s="143"/>
      <c r="H140" s="143"/>
      <c r="I140" s="143"/>
      <c r="J140" s="143" t="s">
        <v>626</v>
      </c>
      <c r="K140" s="143" t="s">
        <v>347</v>
      </c>
      <c r="L140" s="144">
        <v>740</v>
      </c>
      <c r="M140" s="145">
        <v>6.5799999999999995E-4</v>
      </c>
      <c r="N140" s="145">
        <f t="shared" ref="N140:N202" si="50">+M140*L140</f>
        <v>0.48691999999999996</v>
      </c>
      <c r="O140" s="146">
        <v>0.13</v>
      </c>
      <c r="P140" s="143">
        <f t="shared" ref="P140:P202" si="51">+L140*O140</f>
        <v>96.2</v>
      </c>
      <c r="Q140" s="147">
        <f>$Q$9*L140</f>
        <v>3996.0000000000005</v>
      </c>
      <c r="R140" s="144"/>
      <c r="S140" s="143"/>
      <c r="T140" s="143"/>
      <c r="U140" s="143"/>
      <c r="V140" s="143"/>
      <c r="W140" s="24"/>
      <c r="X140" s="144"/>
      <c r="Y140" s="143"/>
      <c r="Z140" s="143"/>
      <c r="AA140" s="143"/>
      <c r="AB140" s="143"/>
      <c r="AC140" s="147"/>
      <c r="AD140" s="144">
        <v>4440</v>
      </c>
      <c r="AE140" s="143">
        <f t="shared" ref="AE140:AE202" si="52">0.19*0.23*0.405</f>
        <v>1.7698500000000002E-2</v>
      </c>
      <c r="AF140" s="143">
        <f t="shared" ref="AF140:AF202" si="53">+AD140*AE140</f>
        <v>78.581340000000012</v>
      </c>
      <c r="AG140" s="143">
        <v>0.81</v>
      </c>
      <c r="AH140" s="143">
        <f t="shared" ref="AH140:AH202" si="54">+AD140*AG140</f>
        <v>3596.4</v>
      </c>
      <c r="AI140" s="147">
        <f t="shared" ref="AI140:AI202" si="55">$AI$9*AD140</f>
        <v>36408</v>
      </c>
      <c r="AJ140" s="144">
        <v>7400</v>
      </c>
      <c r="AK140" s="143">
        <f t="shared" ref="AK140:AK202" si="56">0.23*0.23*0.0325</f>
        <v>1.7192500000000001E-3</v>
      </c>
      <c r="AL140" s="143">
        <f t="shared" ref="AL140:AL202" si="57">+AJ140*AK140</f>
        <v>12.72245</v>
      </c>
      <c r="AM140" s="143">
        <v>0.69799999999999995</v>
      </c>
      <c r="AN140" s="143">
        <f t="shared" ref="AN140:AN202" si="58">+AJ140*AM140</f>
        <v>5165.2</v>
      </c>
      <c r="AO140" s="147">
        <f t="shared" ref="AO140:AO202" si="59">$AO$9*AJ140</f>
        <v>139860</v>
      </c>
      <c r="AP140" s="144">
        <v>600</v>
      </c>
      <c r="AQ140" s="143">
        <f t="shared" ref="AQ140:AQ202" si="60">0.22*0.4*0.035</f>
        <v>3.0800000000000007E-3</v>
      </c>
      <c r="AR140" s="143">
        <f>+AP140*AQ140</f>
        <v>1.8480000000000005</v>
      </c>
      <c r="AS140" s="143">
        <v>1.59</v>
      </c>
      <c r="AT140" s="143">
        <f>+AP140*AS140</f>
        <v>954</v>
      </c>
      <c r="AU140" s="147">
        <f>$AU$9*AP140</f>
        <v>7080</v>
      </c>
      <c r="AV140" s="143">
        <f t="shared" si="47"/>
        <v>13180</v>
      </c>
      <c r="AW140" s="143">
        <f t="shared" si="48"/>
        <v>9811.7999999999993</v>
      </c>
      <c r="AX140" s="24">
        <f t="shared" si="49"/>
        <v>187344</v>
      </c>
      <c r="AY140" s="148">
        <v>0.73</v>
      </c>
      <c r="AZ140" s="23">
        <f t="shared" si="46"/>
        <v>9621.4</v>
      </c>
      <c r="BA140" s="24">
        <f t="shared" ref="BA140:BA203" si="61">+AZ140+AX140</f>
        <v>196965.4</v>
      </c>
      <c r="BB140" s="9" t="s">
        <v>1689</v>
      </c>
      <c r="BC140" s="9" t="s">
        <v>1690</v>
      </c>
      <c r="BD140" s="9" t="s">
        <v>1691</v>
      </c>
      <c r="BE140" s="149">
        <v>107</v>
      </c>
      <c r="BF140" s="149">
        <v>617</v>
      </c>
      <c r="BG140" s="149">
        <v>5237</v>
      </c>
    </row>
    <row r="141" spans="1:59" x14ac:dyDescent="0.2">
      <c r="B141" s="143">
        <v>453</v>
      </c>
      <c r="C141" s="143" t="s">
        <v>129</v>
      </c>
      <c r="D141" s="143">
        <v>303</v>
      </c>
      <c r="E141" s="143" t="s">
        <v>473</v>
      </c>
      <c r="F141" s="143" t="s">
        <v>348</v>
      </c>
      <c r="G141" s="143"/>
      <c r="H141" s="143"/>
      <c r="I141" s="143"/>
      <c r="J141" s="143" t="s">
        <v>626</v>
      </c>
      <c r="K141" s="143" t="s">
        <v>340</v>
      </c>
      <c r="L141" s="144"/>
      <c r="M141" s="145"/>
      <c r="N141" s="145"/>
      <c r="O141" s="146"/>
      <c r="P141" s="143"/>
      <c r="Q141" s="147"/>
      <c r="R141" s="144"/>
      <c r="S141" s="143"/>
      <c r="T141" s="143"/>
      <c r="U141" s="143"/>
      <c r="V141" s="143"/>
      <c r="W141" s="24"/>
      <c r="X141" s="144"/>
      <c r="Y141" s="143"/>
      <c r="Z141" s="143"/>
      <c r="AA141" s="143"/>
      <c r="AB141" s="143"/>
      <c r="AC141" s="147"/>
      <c r="AD141" s="144">
        <v>90</v>
      </c>
      <c r="AE141" s="143">
        <f t="shared" si="52"/>
        <v>1.7698500000000002E-2</v>
      </c>
      <c r="AF141" s="143">
        <f t="shared" si="53"/>
        <v>1.5928650000000002</v>
      </c>
      <c r="AG141" s="143">
        <v>0.81</v>
      </c>
      <c r="AH141" s="143">
        <f t="shared" si="54"/>
        <v>72.900000000000006</v>
      </c>
      <c r="AI141" s="147">
        <f t="shared" si="55"/>
        <v>737.99999999999989</v>
      </c>
      <c r="AJ141" s="144">
        <v>180</v>
      </c>
      <c r="AK141" s="143">
        <f t="shared" si="56"/>
        <v>1.7192500000000001E-3</v>
      </c>
      <c r="AL141" s="143">
        <f t="shared" si="57"/>
        <v>0.30946499999999999</v>
      </c>
      <c r="AM141" s="143">
        <v>0.69799999999999995</v>
      </c>
      <c r="AN141" s="143">
        <f t="shared" si="58"/>
        <v>125.63999999999999</v>
      </c>
      <c r="AO141" s="147">
        <f t="shared" si="59"/>
        <v>3401.9999999999995</v>
      </c>
      <c r="AP141" s="144">
        <v>30</v>
      </c>
      <c r="AQ141" s="143">
        <f t="shared" si="60"/>
        <v>3.0800000000000007E-3</v>
      </c>
      <c r="AR141" s="143">
        <f>+AP141*AQ141</f>
        <v>9.2400000000000024E-2</v>
      </c>
      <c r="AS141" s="143">
        <v>1.59</v>
      </c>
      <c r="AT141" s="143">
        <f>+AP141*AS141</f>
        <v>47.7</v>
      </c>
      <c r="AU141" s="147">
        <f>$AU$9*AP141</f>
        <v>354</v>
      </c>
      <c r="AV141" s="143">
        <f t="shared" si="47"/>
        <v>300</v>
      </c>
      <c r="AW141" s="143">
        <f t="shared" si="48"/>
        <v>246.24</v>
      </c>
      <c r="AX141" s="24">
        <f t="shared" si="49"/>
        <v>4493.9999999999991</v>
      </c>
      <c r="AY141" s="148">
        <v>0.73</v>
      </c>
      <c r="AZ141" s="23">
        <f t="shared" si="46"/>
        <v>219</v>
      </c>
      <c r="BA141" s="24">
        <f t="shared" si="61"/>
        <v>4712.9999999999991</v>
      </c>
      <c r="BB141" s="9" t="s">
        <v>1689</v>
      </c>
      <c r="BC141" s="9" t="s">
        <v>1690</v>
      </c>
      <c r="BD141" s="9" t="s">
        <v>1691</v>
      </c>
      <c r="BE141" s="149">
        <v>2</v>
      </c>
      <c r="BF141" s="149">
        <v>11</v>
      </c>
      <c r="BG141" s="149">
        <v>40</v>
      </c>
    </row>
    <row r="142" spans="1:59" x14ac:dyDescent="0.2">
      <c r="B142" s="143">
        <v>453</v>
      </c>
      <c r="C142" s="143" t="s">
        <v>129</v>
      </c>
      <c r="D142" s="143">
        <v>303</v>
      </c>
      <c r="E142" s="143" t="s">
        <v>473</v>
      </c>
      <c r="F142" s="143" t="s">
        <v>348</v>
      </c>
      <c r="G142" s="143"/>
      <c r="H142" s="143"/>
      <c r="I142" s="143"/>
      <c r="J142" s="143" t="s">
        <v>626</v>
      </c>
      <c r="K142" s="143" t="s">
        <v>1224</v>
      </c>
      <c r="L142" s="144"/>
      <c r="M142" s="145"/>
      <c r="N142" s="145"/>
      <c r="O142" s="146"/>
      <c r="P142" s="143"/>
      <c r="Q142" s="147"/>
      <c r="R142" s="144"/>
      <c r="S142" s="143"/>
      <c r="T142" s="143"/>
      <c r="U142" s="143"/>
      <c r="V142" s="143"/>
      <c r="W142" s="24"/>
      <c r="X142" s="144">
        <v>1312</v>
      </c>
      <c r="Y142" s="143">
        <v>8.3199999999999995E-4</v>
      </c>
      <c r="Z142" s="143">
        <f t="shared" ref="Z142:Z203" si="62">+X142*Y142</f>
        <v>1.0915839999999999</v>
      </c>
      <c r="AA142" s="143">
        <v>0.312</v>
      </c>
      <c r="AB142" s="143">
        <f t="shared" ref="AB142:AB203" si="63">+X142*AA142</f>
        <v>409.34399999999999</v>
      </c>
      <c r="AC142" s="147">
        <f t="shared" ref="AC142:AC203" si="64">$AC$9*X142</f>
        <v>7216</v>
      </c>
      <c r="AD142" s="144"/>
      <c r="AE142" s="143"/>
      <c r="AF142" s="143"/>
      <c r="AG142" s="143"/>
      <c r="AH142" s="143"/>
      <c r="AI142" s="147"/>
      <c r="AJ142" s="144"/>
      <c r="AK142" s="143"/>
      <c r="AL142" s="143"/>
      <c r="AM142" s="143"/>
      <c r="AN142" s="143"/>
      <c r="AO142" s="147"/>
      <c r="AP142" s="144"/>
      <c r="AQ142" s="143"/>
      <c r="AR142" s="143"/>
      <c r="AS142" s="143"/>
      <c r="AT142" s="143"/>
      <c r="AU142" s="147"/>
      <c r="AV142" s="143">
        <f t="shared" si="47"/>
        <v>1312</v>
      </c>
      <c r="AW142" s="143">
        <f t="shared" si="48"/>
        <v>409.34399999999999</v>
      </c>
      <c r="AX142" s="24">
        <f t="shared" si="49"/>
        <v>7216</v>
      </c>
      <c r="AY142" s="148">
        <v>0.73</v>
      </c>
      <c r="AZ142" s="23">
        <f t="shared" si="46"/>
        <v>957.76</v>
      </c>
      <c r="BA142" s="24">
        <f t="shared" si="61"/>
        <v>8173.76</v>
      </c>
      <c r="BB142" s="9" t="s">
        <v>1689</v>
      </c>
      <c r="BC142" s="9" t="s">
        <v>1690</v>
      </c>
      <c r="BD142" s="9" t="s">
        <v>1691</v>
      </c>
      <c r="BE142" s="149">
        <v>19</v>
      </c>
      <c r="BF142" s="149">
        <v>113</v>
      </c>
      <c r="BG142" s="149">
        <v>779</v>
      </c>
    </row>
    <row r="143" spans="1:59" x14ac:dyDescent="0.2">
      <c r="B143" s="143">
        <v>453</v>
      </c>
      <c r="C143" s="143" t="s">
        <v>129</v>
      </c>
      <c r="D143" s="143">
        <v>300</v>
      </c>
      <c r="E143" s="143" t="s">
        <v>545</v>
      </c>
      <c r="F143" s="143" t="s">
        <v>307</v>
      </c>
      <c r="G143" s="143"/>
      <c r="H143" s="143"/>
      <c r="I143" s="143"/>
      <c r="J143" s="143" t="s">
        <v>626</v>
      </c>
      <c r="K143" s="143" t="s">
        <v>1224</v>
      </c>
      <c r="L143" s="144"/>
      <c r="M143" s="145"/>
      <c r="N143" s="145"/>
      <c r="O143" s="146"/>
      <c r="P143" s="143"/>
      <c r="Q143" s="147"/>
      <c r="R143" s="144"/>
      <c r="S143" s="143"/>
      <c r="T143" s="143"/>
      <c r="U143" s="143"/>
      <c r="V143" s="143"/>
      <c r="W143" s="24"/>
      <c r="X143" s="144">
        <v>3304</v>
      </c>
      <c r="Y143" s="143">
        <v>8.3199999999999995E-4</v>
      </c>
      <c r="Z143" s="143">
        <f t="shared" si="62"/>
        <v>2.7489279999999998</v>
      </c>
      <c r="AA143" s="143">
        <v>0.312</v>
      </c>
      <c r="AB143" s="143">
        <f t="shared" si="63"/>
        <v>1030.848</v>
      </c>
      <c r="AC143" s="147">
        <f t="shared" si="64"/>
        <v>18172</v>
      </c>
      <c r="AD143" s="144"/>
      <c r="AE143" s="143"/>
      <c r="AF143" s="143"/>
      <c r="AG143" s="143"/>
      <c r="AH143" s="143"/>
      <c r="AI143" s="147"/>
      <c r="AJ143" s="144"/>
      <c r="AK143" s="143"/>
      <c r="AL143" s="143"/>
      <c r="AM143" s="143"/>
      <c r="AN143" s="143"/>
      <c r="AO143" s="147"/>
      <c r="AP143" s="144"/>
      <c r="AQ143" s="143"/>
      <c r="AR143" s="143"/>
      <c r="AS143" s="143"/>
      <c r="AT143" s="143"/>
      <c r="AU143" s="147"/>
      <c r="AV143" s="143">
        <f t="shared" si="47"/>
        <v>3304</v>
      </c>
      <c r="AW143" s="143">
        <f t="shared" si="48"/>
        <v>1030.848</v>
      </c>
      <c r="AX143" s="24">
        <f t="shared" si="49"/>
        <v>18172</v>
      </c>
      <c r="AY143" s="148">
        <v>0.73</v>
      </c>
      <c r="AZ143" s="23">
        <f t="shared" si="46"/>
        <v>2411.92</v>
      </c>
      <c r="BA143" s="24">
        <f t="shared" si="61"/>
        <v>20583.919999999998</v>
      </c>
      <c r="BB143" s="9" t="s">
        <v>1689</v>
      </c>
      <c r="BC143" s="9" t="s">
        <v>1690</v>
      </c>
      <c r="BD143" s="9" t="s">
        <v>1691</v>
      </c>
      <c r="BE143" s="149" t="s">
        <v>1493</v>
      </c>
      <c r="BF143" s="149" t="s">
        <v>1493</v>
      </c>
      <c r="BG143" s="149" t="s">
        <v>1493</v>
      </c>
    </row>
    <row r="144" spans="1:59" x14ac:dyDescent="0.2">
      <c r="B144" s="143">
        <v>453</v>
      </c>
      <c r="C144" s="143" t="s">
        <v>129</v>
      </c>
      <c r="D144" s="143">
        <v>305</v>
      </c>
      <c r="E144" s="143" t="s">
        <v>544</v>
      </c>
      <c r="F144" s="143" t="s">
        <v>305</v>
      </c>
      <c r="G144" s="143"/>
      <c r="H144" s="143"/>
      <c r="I144" s="143"/>
      <c r="J144" s="143" t="s">
        <v>626</v>
      </c>
      <c r="K144" s="143" t="s">
        <v>1224</v>
      </c>
      <c r="L144" s="144"/>
      <c r="M144" s="145"/>
      <c r="N144" s="145"/>
      <c r="O144" s="146"/>
      <c r="P144" s="143"/>
      <c r="Q144" s="147"/>
      <c r="R144" s="144"/>
      <c r="S144" s="143"/>
      <c r="T144" s="143"/>
      <c r="U144" s="143"/>
      <c r="V144" s="143"/>
      <c r="W144" s="24"/>
      <c r="X144" s="144">
        <v>5200</v>
      </c>
      <c r="Y144" s="143">
        <v>8.3199999999999995E-4</v>
      </c>
      <c r="Z144" s="143">
        <f t="shared" si="62"/>
        <v>4.3263999999999996</v>
      </c>
      <c r="AA144" s="143">
        <v>0.312</v>
      </c>
      <c r="AB144" s="143">
        <f t="shared" si="63"/>
        <v>1622.4</v>
      </c>
      <c r="AC144" s="147">
        <f t="shared" si="64"/>
        <v>28600</v>
      </c>
      <c r="AD144" s="144"/>
      <c r="AE144" s="143"/>
      <c r="AF144" s="143"/>
      <c r="AG144" s="143"/>
      <c r="AH144" s="143"/>
      <c r="AI144" s="147"/>
      <c r="AJ144" s="144"/>
      <c r="AK144" s="143"/>
      <c r="AL144" s="143"/>
      <c r="AM144" s="143"/>
      <c r="AN144" s="143"/>
      <c r="AO144" s="147"/>
      <c r="AP144" s="144"/>
      <c r="AQ144" s="143"/>
      <c r="AR144" s="143"/>
      <c r="AS144" s="143"/>
      <c r="AT144" s="143"/>
      <c r="AU144" s="147"/>
      <c r="AV144" s="143">
        <f t="shared" si="47"/>
        <v>5200</v>
      </c>
      <c r="AW144" s="143">
        <f t="shared" si="48"/>
        <v>1622.4</v>
      </c>
      <c r="AX144" s="24">
        <f t="shared" si="49"/>
        <v>28600</v>
      </c>
      <c r="AY144" s="148">
        <v>0.73</v>
      </c>
      <c r="AZ144" s="23">
        <f t="shared" ref="AZ144:AZ207" si="65">+AV144*AY144</f>
        <v>3796</v>
      </c>
      <c r="BA144" s="24">
        <f t="shared" si="61"/>
        <v>32396</v>
      </c>
      <c r="BB144" s="9" t="s">
        <v>1689</v>
      </c>
      <c r="BC144" s="9" t="s">
        <v>1690</v>
      </c>
      <c r="BD144" s="9" t="s">
        <v>1691</v>
      </c>
      <c r="BE144" s="149">
        <v>1</v>
      </c>
      <c r="BF144" s="149">
        <v>6</v>
      </c>
      <c r="BG144" s="149">
        <v>116</v>
      </c>
    </row>
    <row r="145" spans="1:59" x14ac:dyDescent="0.2">
      <c r="B145" s="143">
        <v>453</v>
      </c>
      <c r="C145" s="143" t="s">
        <v>129</v>
      </c>
      <c r="D145" s="143">
        <v>306</v>
      </c>
      <c r="E145" s="143" t="s">
        <v>471</v>
      </c>
      <c r="F145" s="143" t="s">
        <v>131</v>
      </c>
      <c r="G145" s="143"/>
      <c r="H145" s="143"/>
      <c r="I145" s="143"/>
      <c r="J145" s="143" t="s">
        <v>626</v>
      </c>
      <c r="K145" s="143" t="s">
        <v>340</v>
      </c>
      <c r="L145" s="144">
        <v>666</v>
      </c>
      <c r="M145" s="145">
        <v>6.5799999999999995E-4</v>
      </c>
      <c r="N145" s="145">
        <f t="shared" si="50"/>
        <v>0.43822799999999995</v>
      </c>
      <c r="O145" s="146">
        <v>9.3333333333333351E-2</v>
      </c>
      <c r="P145" s="143">
        <f t="shared" si="51"/>
        <v>62.160000000000011</v>
      </c>
      <c r="Q145" s="147">
        <f>$Q$9*L145</f>
        <v>3596.4</v>
      </c>
      <c r="R145" s="144"/>
      <c r="S145" s="143"/>
      <c r="T145" s="143"/>
      <c r="U145" s="143"/>
      <c r="V145" s="143"/>
      <c r="W145" s="24"/>
      <c r="X145" s="144"/>
      <c r="Y145" s="143"/>
      <c r="Z145" s="143"/>
      <c r="AA145" s="143"/>
      <c r="AB145" s="143"/>
      <c r="AC145" s="147"/>
      <c r="AD145" s="144">
        <v>1332</v>
      </c>
      <c r="AE145" s="143">
        <f t="shared" si="52"/>
        <v>1.7698500000000002E-2</v>
      </c>
      <c r="AF145" s="143">
        <f t="shared" si="53"/>
        <v>23.574402000000003</v>
      </c>
      <c r="AG145" s="143">
        <v>0.81</v>
      </c>
      <c r="AH145" s="143">
        <f t="shared" si="54"/>
        <v>1078.92</v>
      </c>
      <c r="AI145" s="147">
        <f t="shared" si="55"/>
        <v>10922.4</v>
      </c>
      <c r="AJ145" s="144">
        <v>2664</v>
      </c>
      <c r="AK145" s="143">
        <f t="shared" si="56"/>
        <v>1.7192500000000001E-3</v>
      </c>
      <c r="AL145" s="143">
        <f t="shared" si="57"/>
        <v>4.580082</v>
      </c>
      <c r="AM145" s="143">
        <v>0.69799999999999995</v>
      </c>
      <c r="AN145" s="143">
        <f t="shared" si="58"/>
        <v>1859.472</v>
      </c>
      <c r="AO145" s="147">
        <f t="shared" si="59"/>
        <v>50349.599999999999</v>
      </c>
      <c r="AP145" s="144">
        <v>400</v>
      </c>
      <c r="AQ145" s="143">
        <f t="shared" si="60"/>
        <v>3.0800000000000007E-3</v>
      </c>
      <c r="AR145" s="143">
        <f>+AP145*AQ145</f>
        <v>1.2320000000000002</v>
      </c>
      <c r="AS145" s="143">
        <v>1.59</v>
      </c>
      <c r="AT145" s="143">
        <f>+AP145*AS145</f>
        <v>636</v>
      </c>
      <c r="AU145" s="147">
        <f>$AU$9*AP145</f>
        <v>4720</v>
      </c>
      <c r="AV145" s="143">
        <f t="shared" si="47"/>
        <v>5062</v>
      </c>
      <c r="AW145" s="143">
        <f t="shared" si="48"/>
        <v>3636.5520000000001</v>
      </c>
      <c r="AX145" s="24">
        <f t="shared" si="49"/>
        <v>69588.399999999994</v>
      </c>
      <c r="AY145" s="148">
        <v>0.73</v>
      </c>
      <c r="AZ145" s="23">
        <f t="shared" si="65"/>
        <v>3695.2599999999998</v>
      </c>
      <c r="BA145" s="24">
        <f t="shared" si="61"/>
        <v>73283.659999999989</v>
      </c>
      <c r="BB145" s="9" t="s">
        <v>1689</v>
      </c>
      <c r="BC145" s="9" t="s">
        <v>1690</v>
      </c>
      <c r="BD145" s="9" t="s">
        <v>1691</v>
      </c>
      <c r="BE145" s="149">
        <v>35</v>
      </c>
      <c r="BF145" s="149">
        <v>185</v>
      </c>
      <c r="BG145" s="149">
        <v>1710</v>
      </c>
    </row>
    <row r="146" spans="1:59" x14ac:dyDescent="0.2">
      <c r="B146" s="143">
        <v>453</v>
      </c>
      <c r="C146" s="143" t="s">
        <v>129</v>
      </c>
      <c r="D146" s="143">
        <v>306</v>
      </c>
      <c r="E146" s="143" t="s">
        <v>471</v>
      </c>
      <c r="F146" s="143" t="s">
        <v>131</v>
      </c>
      <c r="G146" s="143"/>
      <c r="H146" s="143"/>
      <c r="I146" s="143"/>
      <c r="J146" s="143" t="s">
        <v>626</v>
      </c>
      <c r="K146" s="143" t="s">
        <v>1224</v>
      </c>
      <c r="L146" s="144"/>
      <c r="M146" s="145"/>
      <c r="N146" s="145"/>
      <c r="O146" s="146"/>
      <c r="P146" s="143"/>
      <c r="Q146" s="147"/>
      <c r="R146" s="144"/>
      <c r="S146" s="143"/>
      <c r="T146" s="143"/>
      <c r="U146" s="143"/>
      <c r="V146" s="143"/>
      <c r="W146" s="24"/>
      <c r="X146" s="144">
        <v>6600</v>
      </c>
      <c r="Y146" s="143">
        <v>8.3199999999999995E-4</v>
      </c>
      <c r="Z146" s="143">
        <f t="shared" si="62"/>
        <v>5.4912000000000001</v>
      </c>
      <c r="AA146" s="143">
        <v>0.312</v>
      </c>
      <c r="AB146" s="143">
        <f t="shared" si="63"/>
        <v>2059.1999999999998</v>
      </c>
      <c r="AC146" s="147">
        <f t="shared" si="64"/>
        <v>36300</v>
      </c>
      <c r="AD146" s="144"/>
      <c r="AE146" s="143"/>
      <c r="AF146" s="143"/>
      <c r="AG146" s="143"/>
      <c r="AH146" s="143"/>
      <c r="AI146" s="147"/>
      <c r="AJ146" s="144"/>
      <c r="AK146" s="143"/>
      <c r="AL146" s="143"/>
      <c r="AM146" s="143"/>
      <c r="AN146" s="143"/>
      <c r="AO146" s="147"/>
      <c r="AP146" s="144"/>
      <c r="AQ146" s="143"/>
      <c r="AR146" s="143"/>
      <c r="AS146" s="143"/>
      <c r="AT146" s="143"/>
      <c r="AU146" s="147"/>
      <c r="AV146" s="143">
        <f t="shared" si="47"/>
        <v>6600</v>
      </c>
      <c r="AW146" s="143">
        <f t="shared" si="48"/>
        <v>2059.1999999999998</v>
      </c>
      <c r="AX146" s="24">
        <f t="shared" si="49"/>
        <v>36300</v>
      </c>
      <c r="AY146" s="148">
        <v>0.73</v>
      </c>
      <c r="AZ146" s="23">
        <f t="shared" si="65"/>
        <v>4818</v>
      </c>
      <c r="BA146" s="24">
        <f t="shared" si="61"/>
        <v>41118</v>
      </c>
      <c r="BB146" s="9" t="s">
        <v>1689</v>
      </c>
      <c r="BC146" s="9" t="s">
        <v>1690</v>
      </c>
      <c r="BD146" s="9" t="s">
        <v>1691</v>
      </c>
      <c r="BE146" s="149" t="s">
        <v>1493</v>
      </c>
      <c r="BF146" s="149" t="s">
        <v>1493</v>
      </c>
      <c r="BG146" s="149" t="s">
        <v>1493</v>
      </c>
    </row>
    <row r="147" spans="1:59" x14ac:dyDescent="0.2">
      <c r="B147" s="143">
        <v>453</v>
      </c>
      <c r="C147" s="143" t="s">
        <v>129</v>
      </c>
      <c r="D147" s="143">
        <v>306</v>
      </c>
      <c r="E147" s="143" t="s">
        <v>471</v>
      </c>
      <c r="F147" s="143" t="s">
        <v>131</v>
      </c>
      <c r="G147" s="143"/>
      <c r="H147" s="143"/>
      <c r="I147" s="143"/>
      <c r="J147" s="143" t="s">
        <v>626</v>
      </c>
      <c r="K147" s="143" t="s">
        <v>347</v>
      </c>
      <c r="L147" s="144">
        <v>562</v>
      </c>
      <c r="M147" s="145">
        <v>6.5799999999999995E-4</v>
      </c>
      <c r="N147" s="145">
        <f t="shared" si="50"/>
        <v>0.36979599999999996</v>
      </c>
      <c r="O147" s="146">
        <v>0.13</v>
      </c>
      <c r="P147" s="143">
        <f t="shared" si="51"/>
        <v>73.06</v>
      </c>
      <c r="Q147" s="147">
        <f>$Q$9*L147</f>
        <v>3034.8</v>
      </c>
      <c r="R147" s="144"/>
      <c r="S147" s="143"/>
      <c r="T147" s="143"/>
      <c r="U147" s="143"/>
      <c r="V147" s="143"/>
      <c r="W147" s="24"/>
      <c r="X147" s="144"/>
      <c r="Y147" s="143"/>
      <c r="Z147" s="143"/>
      <c r="AA147" s="143"/>
      <c r="AB147" s="143"/>
      <c r="AC147" s="147"/>
      <c r="AD147" s="144">
        <v>1731</v>
      </c>
      <c r="AE147" s="143">
        <f t="shared" si="52"/>
        <v>1.7698500000000002E-2</v>
      </c>
      <c r="AF147" s="143">
        <f t="shared" si="53"/>
        <v>30.636103500000004</v>
      </c>
      <c r="AG147" s="143">
        <v>0.81</v>
      </c>
      <c r="AH147" s="143">
        <f t="shared" si="54"/>
        <v>1402.1100000000001</v>
      </c>
      <c r="AI147" s="147">
        <f t="shared" si="55"/>
        <v>14194.199999999999</v>
      </c>
      <c r="AJ147" s="144">
        <v>2885</v>
      </c>
      <c r="AK147" s="143">
        <f t="shared" si="56"/>
        <v>1.7192500000000001E-3</v>
      </c>
      <c r="AL147" s="143">
        <f t="shared" si="57"/>
        <v>4.9600362499999999</v>
      </c>
      <c r="AM147" s="143">
        <v>0.69799999999999995</v>
      </c>
      <c r="AN147" s="143">
        <f t="shared" si="58"/>
        <v>2013.7299999999998</v>
      </c>
      <c r="AO147" s="147">
        <f t="shared" si="59"/>
        <v>54526.499999999993</v>
      </c>
      <c r="AP147" s="144">
        <v>300</v>
      </c>
      <c r="AQ147" s="143">
        <f t="shared" si="60"/>
        <v>3.0800000000000007E-3</v>
      </c>
      <c r="AR147" s="143">
        <f>+AP147*AQ147</f>
        <v>0.92400000000000027</v>
      </c>
      <c r="AS147" s="143">
        <v>1.59</v>
      </c>
      <c r="AT147" s="143">
        <f>+AP147*AS147</f>
        <v>477</v>
      </c>
      <c r="AU147" s="147">
        <f>$AU$9*AP147</f>
        <v>3540</v>
      </c>
      <c r="AV147" s="143">
        <f t="shared" si="47"/>
        <v>5478</v>
      </c>
      <c r="AW147" s="143">
        <f t="shared" si="48"/>
        <v>3965.8999999999996</v>
      </c>
      <c r="AX147" s="24">
        <f t="shared" si="49"/>
        <v>75295.5</v>
      </c>
      <c r="AY147" s="148">
        <v>0.73</v>
      </c>
      <c r="AZ147" s="23">
        <f t="shared" si="65"/>
        <v>3998.94</v>
      </c>
      <c r="BA147" s="24">
        <f t="shared" si="61"/>
        <v>79294.44</v>
      </c>
      <c r="BB147" s="9" t="s">
        <v>1689</v>
      </c>
      <c r="BC147" s="9" t="s">
        <v>1690</v>
      </c>
      <c r="BD147" s="9" t="s">
        <v>1691</v>
      </c>
      <c r="BE147" s="149">
        <v>38</v>
      </c>
      <c r="BF147" s="149">
        <v>223</v>
      </c>
      <c r="BG147" s="149">
        <v>1875</v>
      </c>
    </row>
    <row r="148" spans="1:59" x14ac:dyDescent="0.2">
      <c r="B148" s="143">
        <v>453</v>
      </c>
      <c r="C148" s="143" t="s">
        <v>129</v>
      </c>
      <c r="D148" s="143">
        <v>302</v>
      </c>
      <c r="E148" s="143" t="s">
        <v>474</v>
      </c>
      <c r="F148" s="143" t="s">
        <v>349</v>
      </c>
      <c r="G148" s="143"/>
      <c r="H148" s="143"/>
      <c r="I148" s="143"/>
      <c r="J148" s="143" t="s">
        <v>626</v>
      </c>
      <c r="K148" s="143" t="s">
        <v>741</v>
      </c>
      <c r="L148" s="144"/>
      <c r="M148" s="145"/>
      <c r="N148" s="145"/>
      <c r="O148" s="146"/>
      <c r="P148" s="143"/>
      <c r="Q148" s="147"/>
      <c r="R148" s="144"/>
      <c r="S148" s="143"/>
      <c r="T148" s="143"/>
      <c r="U148" s="143"/>
      <c r="V148" s="143"/>
      <c r="W148" s="24"/>
      <c r="X148" s="144">
        <v>60</v>
      </c>
      <c r="Y148" s="143">
        <v>8.3199999999999995E-4</v>
      </c>
      <c r="Z148" s="143">
        <f t="shared" si="62"/>
        <v>4.9919999999999999E-2</v>
      </c>
      <c r="AA148" s="143">
        <v>0.312</v>
      </c>
      <c r="AB148" s="143">
        <f t="shared" si="63"/>
        <v>18.72</v>
      </c>
      <c r="AC148" s="147">
        <f t="shared" si="64"/>
        <v>330</v>
      </c>
      <c r="AD148" s="144">
        <v>296</v>
      </c>
      <c r="AE148" s="143">
        <f t="shared" si="52"/>
        <v>1.7698500000000002E-2</v>
      </c>
      <c r="AF148" s="143">
        <f t="shared" si="53"/>
        <v>5.2387560000000004</v>
      </c>
      <c r="AG148" s="143">
        <v>0.81</v>
      </c>
      <c r="AH148" s="143">
        <f t="shared" si="54"/>
        <v>239.76000000000002</v>
      </c>
      <c r="AI148" s="147">
        <f t="shared" si="55"/>
        <v>2427.1999999999998</v>
      </c>
      <c r="AJ148" s="144">
        <v>444</v>
      </c>
      <c r="AK148" s="143">
        <f t="shared" si="56"/>
        <v>1.7192500000000001E-3</v>
      </c>
      <c r="AL148" s="143">
        <f t="shared" si="57"/>
        <v>0.763347</v>
      </c>
      <c r="AM148" s="143">
        <v>0.69799999999999995</v>
      </c>
      <c r="AN148" s="143">
        <f t="shared" si="58"/>
        <v>309.91199999999998</v>
      </c>
      <c r="AO148" s="147">
        <f t="shared" si="59"/>
        <v>8391.5999999999985</v>
      </c>
      <c r="AP148" s="144">
        <v>20</v>
      </c>
      <c r="AQ148" s="143">
        <f t="shared" si="60"/>
        <v>3.0800000000000007E-3</v>
      </c>
      <c r="AR148" s="143">
        <f>+AP148*AQ148</f>
        <v>6.1600000000000016E-2</v>
      </c>
      <c r="AS148" s="143">
        <v>1.59</v>
      </c>
      <c r="AT148" s="143">
        <f>+AP148*AS148</f>
        <v>31.8</v>
      </c>
      <c r="AU148" s="147">
        <f>$AU$9*AP148</f>
        <v>236</v>
      </c>
      <c r="AV148" s="143">
        <f t="shared" si="47"/>
        <v>820</v>
      </c>
      <c r="AW148" s="143">
        <f t="shared" si="48"/>
        <v>600.19200000000001</v>
      </c>
      <c r="AX148" s="24">
        <f t="shared" si="49"/>
        <v>11384.8</v>
      </c>
      <c r="AY148" s="148">
        <v>0.73</v>
      </c>
      <c r="AZ148" s="23">
        <f t="shared" si="65"/>
        <v>598.6</v>
      </c>
      <c r="BA148" s="24">
        <f t="shared" si="61"/>
        <v>11983.4</v>
      </c>
      <c r="BB148" s="9" t="s">
        <v>1689</v>
      </c>
      <c r="BC148" s="9" t="s">
        <v>1690</v>
      </c>
      <c r="BD148" s="9" t="s">
        <v>1691</v>
      </c>
      <c r="BE148" s="149">
        <v>1</v>
      </c>
      <c r="BF148" s="149">
        <v>6</v>
      </c>
      <c r="BG148" s="149">
        <v>12</v>
      </c>
    </row>
    <row r="149" spans="1:59" x14ac:dyDescent="0.2">
      <c r="B149" s="143">
        <v>453</v>
      </c>
      <c r="C149" s="143" t="s">
        <v>129</v>
      </c>
      <c r="D149" s="143">
        <v>302</v>
      </c>
      <c r="E149" s="143" t="s">
        <v>474</v>
      </c>
      <c r="F149" s="143" t="s">
        <v>349</v>
      </c>
      <c r="G149" s="143"/>
      <c r="H149" s="143"/>
      <c r="I149" s="143"/>
      <c r="J149" s="143" t="s">
        <v>626</v>
      </c>
      <c r="K149" s="143" t="s">
        <v>1224</v>
      </c>
      <c r="L149" s="144"/>
      <c r="M149" s="145"/>
      <c r="N149" s="145"/>
      <c r="O149" s="146"/>
      <c r="P149" s="143"/>
      <c r="Q149" s="147"/>
      <c r="R149" s="144"/>
      <c r="S149" s="143"/>
      <c r="T149" s="143"/>
      <c r="U149" s="143"/>
      <c r="V149" s="143"/>
      <c r="W149" s="24"/>
      <c r="X149" s="144">
        <v>1172</v>
      </c>
      <c r="Y149" s="143">
        <v>8.3199999999999995E-4</v>
      </c>
      <c r="Z149" s="143">
        <f t="shared" si="62"/>
        <v>0.97510399999999997</v>
      </c>
      <c r="AA149" s="143">
        <v>0.312</v>
      </c>
      <c r="AB149" s="143">
        <f t="shared" si="63"/>
        <v>365.66399999999999</v>
      </c>
      <c r="AC149" s="147">
        <f t="shared" si="64"/>
        <v>6446</v>
      </c>
      <c r="AD149" s="144"/>
      <c r="AE149" s="143"/>
      <c r="AF149" s="143"/>
      <c r="AG149" s="143"/>
      <c r="AH149" s="143"/>
      <c r="AI149" s="147"/>
      <c r="AJ149" s="144"/>
      <c r="AK149" s="143"/>
      <c r="AL149" s="143"/>
      <c r="AM149" s="143"/>
      <c r="AN149" s="143"/>
      <c r="AO149" s="147"/>
      <c r="AP149" s="144"/>
      <c r="AQ149" s="143"/>
      <c r="AR149" s="143"/>
      <c r="AS149" s="143"/>
      <c r="AT149" s="143"/>
      <c r="AU149" s="147"/>
      <c r="AV149" s="143">
        <f t="shared" si="47"/>
        <v>1172</v>
      </c>
      <c r="AW149" s="143">
        <f t="shared" si="48"/>
        <v>365.66399999999999</v>
      </c>
      <c r="AX149" s="24">
        <f t="shared" si="49"/>
        <v>6446</v>
      </c>
      <c r="AY149" s="148">
        <v>0.73</v>
      </c>
      <c r="AZ149" s="23">
        <f t="shared" si="65"/>
        <v>855.56</v>
      </c>
      <c r="BA149" s="24">
        <f t="shared" si="61"/>
        <v>7301.5599999999995</v>
      </c>
      <c r="BB149" s="9" t="s">
        <v>1689</v>
      </c>
      <c r="BC149" s="9" t="s">
        <v>1690</v>
      </c>
      <c r="BD149" s="9" t="s">
        <v>1691</v>
      </c>
      <c r="BE149" s="149" t="s">
        <v>1493</v>
      </c>
      <c r="BF149" s="149" t="s">
        <v>1493</v>
      </c>
      <c r="BG149" s="149" t="s">
        <v>1493</v>
      </c>
    </row>
    <row r="150" spans="1:59" x14ac:dyDescent="0.2">
      <c r="B150" s="143">
        <v>453</v>
      </c>
      <c r="C150" s="143" t="s">
        <v>129</v>
      </c>
      <c r="D150" s="143">
        <v>302</v>
      </c>
      <c r="E150" s="143" t="s">
        <v>474</v>
      </c>
      <c r="F150" s="143" t="s">
        <v>349</v>
      </c>
      <c r="G150" s="143"/>
      <c r="H150" s="143"/>
      <c r="I150" s="143"/>
      <c r="J150" s="143" t="s">
        <v>626</v>
      </c>
      <c r="K150" s="143" t="s">
        <v>1391</v>
      </c>
      <c r="L150" s="144">
        <v>962</v>
      </c>
      <c r="M150" s="145">
        <v>6.5799999999999995E-4</v>
      </c>
      <c r="N150" s="145">
        <f t="shared" si="50"/>
        <v>0.632996</v>
      </c>
      <c r="O150" s="146">
        <v>0.09</v>
      </c>
      <c r="P150" s="143">
        <f t="shared" si="51"/>
        <v>86.58</v>
      </c>
      <c r="Q150" s="147">
        <f>$Q$9*L150</f>
        <v>5194.8</v>
      </c>
      <c r="R150" s="144"/>
      <c r="S150" s="143"/>
      <c r="T150" s="143"/>
      <c r="U150" s="143"/>
      <c r="V150" s="143"/>
      <c r="W150" s="24"/>
      <c r="X150" s="144"/>
      <c r="Y150" s="143"/>
      <c r="Z150" s="143"/>
      <c r="AA150" s="143"/>
      <c r="AB150" s="143"/>
      <c r="AC150" s="147"/>
      <c r="AD150" s="144">
        <v>1776</v>
      </c>
      <c r="AE150" s="143">
        <f t="shared" si="52"/>
        <v>1.7698500000000002E-2</v>
      </c>
      <c r="AF150" s="143">
        <f t="shared" si="53"/>
        <v>31.432536000000006</v>
      </c>
      <c r="AG150" s="143">
        <v>0.81</v>
      </c>
      <c r="AH150" s="143">
        <f t="shared" si="54"/>
        <v>1438.5600000000002</v>
      </c>
      <c r="AI150" s="147">
        <f t="shared" si="55"/>
        <v>14563.199999999999</v>
      </c>
      <c r="AJ150" s="144">
        <v>4736</v>
      </c>
      <c r="AK150" s="143">
        <f t="shared" si="56"/>
        <v>1.7192500000000001E-3</v>
      </c>
      <c r="AL150" s="143">
        <f t="shared" si="57"/>
        <v>8.1423680000000012</v>
      </c>
      <c r="AM150" s="143">
        <v>0.69799999999999995</v>
      </c>
      <c r="AN150" s="143">
        <f t="shared" si="58"/>
        <v>3305.7279999999996</v>
      </c>
      <c r="AO150" s="147">
        <f t="shared" si="59"/>
        <v>89510.399999999994</v>
      </c>
      <c r="AP150" s="144">
        <v>300</v>
      </c>
      <c r="AQ150" s="143">
        <f t="shared" si="60"/>
        <v>3.0800000000000007E-3</v>
      </c>
      <c r="AR150" s="143">
        <f>+AP150*AQ150</f>
        <v>0.92400000000000027</v>
      </c>
      <c r="AS150" s="143">
        <v>1.59</v>
      </c>
      <c r="AT150" s="143">
        <f>+AP150*AS150</f>
        <v>477</v>
      </c>
      <c r="AU150" s="147">
        <f>$AU$9*AP150</f>
        <v>3540</v>
      </c>
      <c r="AV150" s="143">
        <f t="shared" si="47"/>
        <v>7774</v>
      </c>
      <c r="AW150" s="143">
        <f t="shared" si="48"/>
        <v>5307.8679999999995</v>
      </c>
      <c r="AX150" s="24">
        <f t="shared" si="49"/>
        <v>112808.4</v>
      </c>
      <c r="AY150" s="148">
        <v>0.73</v>
      </c>
      <c r="AZ150" s="23">
        <f t="shared" si="65"/>
        <v>5675.0199999999995</v>
      </c>
      <c r="BA150" s="24">
        <f t="shared" si="61"/>
        <v>118483.42</v>
      </c>
      <c r="BB150" s="9" t="s">
        <v>1689</v>
      </c>
      <c r="BC150" s="9" t="s">
        <v>1690</v>
      </c>
      <c r="BD150" s="9" t="s">
        <v>1691</v>
      </c>
      <c r="BE150" s="149">
        <v>39</v>
      </c>
      <c r="BF150" s="149">
        <v>225</v>
      </c>
      <c r="BG150" s="149">
        <v>1944</v>
      </c>
    </row>
    <row r="151" spans="1:59" x14ac:dyDescent="0.2">
      <c r="B151" s="143">
        <v>454</v>
      </c>
      <c r="C151" s="143" t="s">
        <v>141</v>
      </c>
      <c r="D151" s="143">
        <v>300</v>
      </c>
      <c r="E151" s="143" t="s">
        <v>475</v>
      </c>
      <c r="F151" s="143" t="s">
        <v>142</v>
      </c>
      <c r="G151" s="143"/>
      <c r="H151" s="143"/>
      <c r="I151" s="143"/>
      <c r="J151" s="143" t="s">
        <v>626</v>
      </c>
      <c r="K151" s="143" t="s">
        <v>1224</v>
      </c>
      <c r="L151" s="144"/>
      <c r="M151" s="145"/>
      <c r="N151" s="145"/>
      <c r="O151" s="146"/>
      <c r="P151" s="143"/>
      <c r="Q151" s="147"/>
      <c r="R151" s="144"/>
      <c r="S151" s="143"/>
      <c r="T151" s="143"/>
      <c r="U151" s="143"/>
      <c r="V151" s="143"/>
      <c r="W151" s="24"/>
      <c r="X151" s="144">
        <v>96</v>
      </c>
      <c r="Y151" s="143">
        <v>8.3199999999999995E-4</v>
      </c>
      <c r="Z151" s="143">
        <f t="shared" si="62"/>
        <v>7.9871999999999999E-2</v>
      </c>
      <c r="AA151" s="143">
        <v>0.312</v>
      </c>
      <c r="AB151" s="143">
        <f t="shared" si="63"/>
        <v>29.951999999999998</v>
      </c>
      <c r="AC151" s="147">
        <f t="shared" si="64"/>
        <v>528</v>
      </c>
      <c r="AD151" s="144"/>
      <c r="AE151" s="143"/>
      <c r="AF151" s="143"/>
      <c r="AG151" s="143"/>
      <c r="AH151" s="143"/>
      <c r="AI151" s="147"/>
      <c r="AJ151" s="144"/>
      <c r="AK151" s="143"/>
      <c r="AL151" s="143"/>
      <c r="AM151" s="143"/>
      <c r="AN151" s="143"/>
      <c r="AO151" s="147"/>
      <c r="AP151" s="144"/>
      <c r="AQ151" s="143"/>
      <c r="AR151" s="143"/>
      <c r="AS151" s="143"/>
      <c r="AT151" s="143"/>
      <c r="AU151" s="147"/>
      <c r="AV151" s="143">
        <f t="shared" si="47"/>
        <v>96</v>
      </c>
      <c r="AW151" s="143">
        <f t="shared" si="48"/>
        <v>29.951999999999998</v>
      </c>
      <c r="AX151" s="24">
        <f t="shared" si="49"/>
        <v>528</v>
      </c>
      <c r="AY151" s="148">
        <v>0.73</v>
      </c>
      <c r="AZ151" s="23">
        <f t="shared" si="65"/>
        <v>70.08</v>
      </c>
      <c r="BA151" s="24">
        <f t="shared" si="61"/>
        <v>598.08000000000004</v>
      </c>
      <c r="BB151" s="9" t="s">
        <v>1689</v>
      </c>
      <c r="BC151" s="9" t="s">
        <v>1690</v>
      </c>
      <c r="BD151" s="9" t="s">
        <v>1691</v>
      </c>
      <c r="BE151" s="149" t="s">
        <v>1493</v>
      </c>
      <c r="BF151" s="149" t="s">
        <v>1493</v>
      </c>
      <c r="BG151" s="149" t="s">
        <v>1493</v>
      </c>
    </row>
    <row r="152" spans="1:59" x14ac:dyDescent="0.2">
      <c r="A152" s="128" t="str">
        <f>F152&amp;K152</f>
        <v>TAHUAMANUQUECHUA</v>
      </c>
      <c r="B152" s="143">
        <v>454</v>
      </c>
      <c r="C152" s="143" t="s">
        <v>141</v>
      </c>
      <c r="D152" s="143">
        <v>300</v>
      </c>
      <c r="E152" s="143" t="s">
        <v>475</v>
      </c>
      <c r="F152" s="143" t="s">
        <v>142</v>
      </c>
      <c r="G152" s="143"/>
      <c r="H152" s="143"/>
      <c r="I152" s="143"/>
      <c r="J152" s="143" t="s">
        <v>626</v>
      </c>
      <c r="K152" s="143" t="s">
        <v>1390</v>
      </c>
      <c r="L152" s="144">
        <v>164</v>
      </c>
      <c r="M152" s="145">
        <v>6.5799999999999995E-4</v>
      </c>
      <c r="N152" s="145">
        <f t="shared" si="50"/>
        <v>0.10791199999999999</v>
      </c>
      <c r="O152" s="146">
        <v>0.125</v>
      </c>
      <c r="P152" s="143">
        <f t="shared" si="51"/>
        <v>20.5</v>
      </c>
      <c r="Q152" s="147">
        <f>$Q$9*L152</f>
        <v>885.6</v>
      </c>
      <c r="R152" s="144">
        <v>50</v>
      </c>
      <c r="S152" s="143">
        <f t="shared" ref="S152:S195" si="66">0.14*0.22*0.8</f>
        <v>2.4640000000000006E-2</v>
      </c>
      <c r="T152" s="143">
        <f t="shared" ref="T152:T195" si="67">+R152*S152</f>
        <v>1.2320000000000002</v>
      </c>
      <c r="U152" s="143">
        <v>0.45</v>
      </c>
      <c r="V152" s="143">
        <f t="shared" ref="V152:V195" si="68">+R152*U152</f>
        <v>22.5</v>
      </c>
      <c r="W152" s="24">
        <f t="shared" ref="W152:W195" si="69">$W$9*Q152</f>
        <v>4339.4400000000005</v>
      </c>
      <c r="X152" s="144">
        <v>50</v>
      </c>
      <c r="Y152" s="143">
        <v>8.3199999999999995E-4</v>
      </c>
      <c r="Z152" s="143">
        <f t="shared" si="62"/>
        <v>4.1599999999999998E-2</v>
      </c>
      <c r="AA152" s="143">
        <v>0.312</v>
      </c>
      <c r="AB152" s="143">
        <f t="shared" si="63"/>
        <v>15.6</v>
      </c>
      <c r="AC152" s="147">
        <f t="shared" si="64"/>
        <v>275</v>
      </c>
      <c r="AD152" s="144">
        <v>254</v>
      </c>
      <c r="AE152" s="143">
        <f t="shared" si="52"/>
        <v>1.7698500000000002E-2</v>
      </c>
      <c r="AF152" s="143">
        <f t="shared" si="53"/>
        <v>4.4954190000000009</v>
      </c>
      <c r="AG152" s="143">
        <v>0.81</v>
      </c>
      <c r="AH152" s="143">
        <f t="shared" si="54"/>
        <v>205.74</v>
      </c>
      <c r="AI152" s="147">
        <f t="shared" si="55"/>
        <v>2082.7999999999997</v>
      </c>
      <c r="AJ152" s="144">
        <v>480</v>
      </c>
      <c r="AK152" s="143">
        <f t="shared" si="56"/>
        <v>1.7192500000000001E-3</v>
      </c>
      <c r="AL152" s="143">
        <f t="shared" si="57"/>
        <v>0.82524000000000008</v>
      </c>
      <c r="AM152" s="143">
        <v>0.69799999999999995</v>
      </c>
      <c r="AN152" s="143">
        <f t="shared" si="58"/>
        <v>335.03999999999996</v>
      </c>
      <c r="AO152" s="147">
        <f t="shared" si="59"/>
        <v>9072</v>
      </c>
      <c r="AP152" s="144">
        <v>60</v>
      </c>
      <c r="AQ152" s="143">
        <f t="shared" si="60"/>
        <v>3.0800000000000007E-3</v>
      </c>
      <c r="AR152" s="143">
        <f>+AP152*AQ152</f>
        <v>0.18480000000000005</v>
      </c>
      <c r="AS152" s="143">
        <v>1.59</v>
      </c>
      <c r="AT152" s="143">
        <f>+AP152*AS152</f>
        <v>95.4</v>
      </c>
      <c r="AU152" s="147">
        <f>$AU$9*AP152</f>
        <v>708</v>
      </c>
      <c r="AV152" s="143">
        <f t="shared" si="47"/>
        <v>1058</v>
      </c>
      <c r="AW152" s="143">
        <f t="shared" si="48"/>
        <v>694.78</v>
      </c>
      <c r="AX152" s="24">
        <f t="shared" si="49"/>
        <v>17362.84</v>
      </c>
      <c r="AY152" s="148">
        <v>0.73</v>
      </c>
      <c r="AZ152" s="23">
        <f t="shared" si="65"/>
        <v>772.34</v>
      </c>
      <c r="BA152" s="24">
        <f t="shared" si="61"/>
        <v>18135.18</v>
      </c>
      <c r="BB152" s="9" t="s">
        <v>1689</v>
      </c>
      <c r="BC152" s="9" t="s">
        <v>1690</v>
      </c>
      <c r="BD152" s="9" t="s">
        <v>1691</v>
      </c>
      <c r="BE152" s="149">
        <v>2</v>
      </c>
      <c r="BF152" s="149">
        <v>3</v>
      </c>
      <c r="BG152" s="149">
        <v>4</v>
      </c>
    </row>
    <row r="153" spans="1:59" x14ac:dyDescent="0.2">
      <c r="B153" s="143">
        <v>454</v>
      </c>
      <c r="C153" s="143" t="s">
        <v>141</v>
      </c>
      <c r="D153" s="143">
        <v>300</v>
      </c>
      <c r="E153" s="143" t="s">
        <v>475</v>
      </c>
      <c r="F153" s="143" t="s">
        <v>144</v>
      </c>
      <c r="G153" s="143"/>
      <c r="H153" s="143"/>
      <c r="I153" s="143"/>
      <c r="J153" s="143" t="s">
        <v>626</v>
      </c>
      <c r="K153" s="143" t="s">
        <v>741</v>
      </c>
      <c r="L153" s="144"/>
      <c r="M153" s="145"/>
      <c r="N153" s="145"/>
      <c r="O153" s="146"/>
      <c r="P153" s="143"/>
      <c r="Q153" s="147"/>
      <c r="R153" s="144"/>
      <c r="S153" s="143"/>
      <c r="T153" s="143"/>
      <c r="U153" s="143"/>
      <c r="V153" s="143"/>
      <c r="W153" s="24"/>
      <c r="X153" s="144">
        <v>2800</v>
      </c>
      <c r="Y153" s="143">
        <v>8.3199999999999995E-4</v>
      </c>
      <c r="Z153" s="143">
        <f t="shared" si="62"/>
        <v>2.3295999999999997</v>
      </c>
      <c r="AA153" s="143">
        <v>0.312</v>
      </c>
      <c r="AB153" s="143">
        <f t="shared" si="63"/>
        <v>873.6</v>
      </c>
      <c r="AC153" s="147">
        <f t="shared" si="64"/>
        <v>15400</v>
      </c>
      <c r="AD153" s="144">
        <v>176</v>
      </c>
      <c r="AE153" s="143">
        <f t="shared" si="52"/>
        <v>1.7698500000000002E-2</v>
      </c>
      <c r="AF153" s="143">
        <f t="shared" si="53"/>
        <v>3.1149360000000006</v>
      </c>
      <c r="AG153" s="143">
        <v>0.81</v>
      </c>
      <c r="AH153" s="143">
        <f t="shared" si="54"/>
        <v>142.56</v>
      </c>
      <c r="AI153" s="147">
        <f t="shared" si="55"/>
        <v>1443.1999999999998</v>
      </c>
      <c r="AJ153" s="144">
        <v>264</v>
      </c>
      <c r="AK153" s="143">
        <f t="shared" si="56"/>
        <v>1.7192500000000001E-3</v>
      </c>
      <c r="AL153" s="143">
        <f t="shared" si="57"/>
        <v>0.45388200000000001</v>
      </c>
      <c r="AM153" s="143">
        <v>0.69799999999999995</v>
      </c>
      <c r="AN153" s="143">
        <f t="shared" si="58"/>
        <v>184.27199999999999</v>
      </c>
      <c r="AO153" s="147">
        <f t="shared" si="59"/>
        <v>4989.5999999999995</v>
      </c>
      <c r="AP153" s="144">
        <v>30</v>
      </c>
      <c r="AQ153" s="143">
        <f t="shared" si="60"/>
        <v>3.0800000000000007E-3</v>
      </c>
      <c r="AR153" s="143">
        <f>+AP153*AQ153</f>
        <v>9.2400000000000024E-2</v>
      </c>
      <c r="AS153" s="143">
        <v>1.59</v>
      </c>
      <c r="AT153" s="143">
        <f>+AP153*AS153</f>
        <v>47.7</v>
      </c>
      <c r="AU153" s="147">
        <f>$AU$9*AP153</f>
        <v>354</v>
      </c>
      <c r="AV153" s="143">
        <f t="shared" si="47"/>
        <v>3270</v>
      </c>
      <c r="AW153" s="143">
        <f t="shared" si="48"/>
        <v>1248.1320000000001</v>
      </c>
      <c r="AX153" s="24">
        <f t="shared" si="49"/>
        <v>22186.799999999999</v>
      </c>
      <c r="AY153" s="148">
        <v>0.73</v>
      </c>
      <c r="AZ153" s="23">
        <f t="shared" si="65"/>
        <v>2387.1</v>
      </c>
      <c r="BA153" s="24">
        <f t="shared" si="61"/>
        <v>24573.899999999998</v>
      </c>
      <c r="BB153" s="9" t="s">
        <v>1689</v>
      </c>
      <c r="BC153" s="9" t="s">
        <v>1690</v>
      </c>
      <c r="BD153" s="9" t="s">
        <v>1691</v>
      </c>
      <c r="BE153" s="149" t="s">
        <v>1493</v>
      </c>
      <c r="BF153" s="149" t="s">
        <v>1493</v>
      </c>
      <c r="BG153" s="149" t="s">
        <v>1493</v>
      </c>
    </row>
    <row r="154" spans="1:59" x14ac:dyDescent="0.2">
      <c r="B154" s="143">
        <v>454</v>
      </c>
      <c r="C154" s="143" t="s">
        <v>141</v>
      </c>
      <c r="D154" s="143">
        <v>300</v>
      </c>
      <c r="E154" s="143" t="s">
        <v>475</v>
      </c>
      <c r="F154" s="143" t="s">
        <v>144</v>
      </c>
      <c r="G154" s="143"/>
      <c r="H154" s="143"/>
      <c r="I154" s="143"/>
      <c r="J154" s="143" t="s">
        <v>626</v>
      </c>
      <c r="K154" s="143" t="s">
        <v>1224</v>
      </c>
      <c r="L154" s="144"/>
      <c r="M154" s="145"/>
      <c r="N154" s="145"/>
      <c r="O154" s="146"/>
      <c r="P154" s="143"/>
      <c r="Q154" s="147"/>
      <c r="R154" s="144"/>
      <c r="S154" s="143"/>
      <c r="T154" s="143"/>
      <c r="U154" s="143"/>
      <c r="V154" s="143"/>
      <c r="W154" s="24"/>
      <c r="X154" s="144">
        <v>548</v>
      </c>
      <c r="Y154" s="143">
        <v>8.3199999999999995E-4</v>
      </c>
      <c r="Z154" s="143">
        <f t="shared" si="62"/>
        <v>0.45593599999999995</v>
      </c>
      <c r="AA154" s="143">
        <v>0.312</v>
      </c>
      <c r="AB154" s="143">
        <f t="shared" si="63"/>
        <v>170.976</v>
      </c>
      <c r="AC154" s="147">
        <f t="shared" si="64"/>
        <v>3014</v>
      </c>
      <c r="AD154" s="144"/>
      <c r="AE154" s="143"/>
      <c r="AF154" s="143"/>
      <c r="AG154" s="143"/>
      <c r="AH154" s="143"/>
      <c r="AI154" s="147"/>
      <c r="AJ154" s="144"/>
      <c r="AK154" s="143"/>
      <c r="AL154" s="143"/>
      <c r="AM154" s="143"/>
      <c r="AN154" s="143"/>
      <c r="AO154" s="147"/>
      <c r="AP154" s="144"/>
      <c r="AQ154" s="143"/>
      <c r="AR154" s="143"/>
      <c r="AS154" s="143"/>
      <c r="AT154" s="143"/>
      <c r="AU154" s="147"/>
      <c r="AV154" s="143">
        <f t="shared" si="47"/>
        <v>548</v>
      </c>
      <c r="AW154" s="143">
        <f t="shared" si="48"/>
        <v>170.976</v>
      </c>
      <c r="AX154" s="24">
        <f t="shared" si="49"/>
        <v>3014</v>
      </c>
      <c r="AY154" s="148">
        <v>0.73</v>
      </c>
      <c r="AZ154" s="23">
        <f t="shared" si="65"/>
        <v>400.03999999999996</v>
      </c>
      <c r="BA154" s="24">
        <f t="shared" si="61"/>
        <v>3414.04</v>
      </c>
      <c r="BB154" s="9" t="s">
        <v>1689</v>
      </c>
      <c r="BC154" s="9" t="s">
        <v>1690</v>
      </c>
      <c r="BD154" s="9" t="s">
        <v>1691</v>
      </c>
      <c r="BE154" s="149">
        <v>1</v>
      </c>
      <c r="BF154" s="149">
        <v>6</v>
      </c>
      <c r="BG154" s="149">
        <v>66</v>
      </c>
    </row>
    <row r="155" spans="1:59" x14ac:dyDescent="0.2">
      <c r="B155" s="143">
        <v>454</v>
      </c>
      <c r="C155" s="143" t="s">
        <v>141</v>
      </c>
      <c r="D155" s="143">
        <v>300</v>
      </c>
      <c r="E155" s="143" t="s">
        <v>475</v>
      </c>
      <c r="F155" s="143" t="s">
        <v>144</v>
      </c>
      <c r="G155" s="143"/>
      <c r="H155" s="143"/>
      <c r="I155" s="143"/>
      <c r="J155" s="143" t="s">
        <v>626</v>
      </c>
      <c r="K155" s="143" t="s">
        <v>1391</v>
      </c>
      <c r="L155" s="144">
        <v>148</v>
      </c>
      <c r="M155" s="145">
        <v>6.5799999999999995E-4</v>
      </c>
      <c r="N155" s="145">
        <f t="shared" si="50"/>
        <v>9.7383999999999998E-2</v>
      </c>
      <c r="O155" s="146">
        <v>0.09</v>
      </c>
      <c r="P155" s="143">
        <f t="shared" si="51"/>
        <v>13.32</v>
      </c>
      <c r="Q155" s="147">
        <f>$Q$9*L155</f>
        <v>799.2</v>
      </c>
      <c r="R155" s="144"/>
      <c r="S155" s="143"/>
      <c r="T155" s="143"/>
      <c r="U155" s="143"/>
      <c r="V155" s="143"/>
      <c r="W155" s="24"/>
      <c r="X155" s="144"/>
      <c r="Y155" s="143"/>
      <c r="Z155" s="143"/>
      <c r="AA155" s="143"/>
      <c r="AB155" s="143"/>
      <c r="AC155" s="147"/>
      <c r="AD155" s="144">
        <v>222</v>
      </c>
      <c r="AE155" s="143">
        <f t="shared" si="52"/>
        <v>1.7698500000000002E-2</v>
      </c>
      <c r="AF155" s="143">
        <f t="shared" si="53"/>
        <v>3.9290670000000008</v>
      </c>
      <c r="AG155" s="143">
        <v>0.81</v>
      </c>
      <c r="AH155" s="143">
        <f t="shared" si="54"/>
        <v>179.82000000000002</v>
      </c>
      <c r="AI155" s="147">
        <f t="shared" si="55"/>
        <v>1820.3999999999999</v>
      </c>
      <c r="AJ155" s="144">
        <v>592</v>
      </c>
      <c r="AK155" s="143">
        <f t="shared" si="56"/>
        <v>1.7192500000000001E-3</v>
      </c>
      <c r="AL155" s="143">
        <f t="shared" si="57"/>
        <v>1.0177960000000001</v>
      </c>
      <c r="AM155" s="143">
        <v>0.69799999999999995</v>
      </c>
      <c r="AN155" s="143">
        <f t="shared" si="58"/>
        <v>413.21599999999995</v>
      </c>
      <c r="AO155" s="147">
        <f t="shared" si="59"/>
        <v>11188.8</v>
      </c>
      <c r="AP155" s="144">
        <v>80</v>
      </c>
      <c r="AQ155" s="143">
        <f t="shared" si="60"/>
        <v>3.0800000000000007E-3</v>
      </c>
      <c r="AR155" s="143">
        <f>+AP155*AQ155</f>
        <v>0.24640000000000006</v>
      </c>
      <c r="AS155" s="143">
        <v>1.59</v>
      </c>
      <c r="AT155" s="143">
        <f>+AP155*AS155</f>
        <v>127.2</v>
      </c>
      <c r="AU155" s="147">
        <f>$AU$9*AP155</f>
        <v>944</v>
      </c>
      <c r="AV155" s="143">
        <f t="shared" si="47"/>
        <v>1042</v>
      </c>
      <c r="AW155" s="143">
        <f t="shared" si="48"/>
        <v>733.55600000000004</v>
      </c>
      <c r="AX155" s="24">
        <f t="shared" si="49"/>
        <v>14752.4</v>
      </c>
      <c r="AY155" s="148">
        <v>0.73</v>
      </c>
      <c r="AZ155" s="23">
        <f t="shared" si="65"/>
        <v>760.66</v>
      </c>
      <c r="BA155" s="24">
        <f t="shared" si="61"/>
        <v>15513.06</v>
      </c>
      <c r="BB155" s="9" t="s">
        <v>1689</v>
      </c>
      <c r="BC155" s="9" t="s">
        <v>1690</v>
      </c>
      <c r="BD155" s="9" t="s">
        <v>1691</v>
      </c>
      <c r="BE155" s="149" t="s">
        <v>1493</v>
      </c>
      <c r="BF155" s="149" t="s">
        <v>1493</v>
      </c>
      <c r="BG155" s="149" t="s">
        <v>1493</v>
      </c>
    </row>
    <row r="156" spans="1:59" x14ac:dyDescent="0.2">
      <c r="B156" s="143">
        <v>455</v>
      </c>
      <c r="C156" s="143" t="s">
        <v>146</v>
      </c>
      <c r="D156" s="143">
        <v>303</v>
      </c>
      <c r="E156" s="143" t="s">
        <v>476</v>
      </c>
      <c r="F156" s="143" t="s">
        <v>147</v>
      </c>
      <c r="G156" s="143"/>
      <c r="H156" s="143"/>
      <c r="I156" s="143"/>
      <c r="J156" s="143" t="s">
        <v>626</v>
      </c>
      <c r="K156" s="143" t="s">
        <v>1224</v>
      </c>
      <c r="L156" s="144"/>
      <c r="M156" s="145"/>
      <c r="N156" s="145"/>
      <c r="O156" s="146"/>
      <c r="P156" s="143"/>
      <c r="Q156" s="147"/>
      <c r="R156" s="144"/>
      <c r="S156" s="143"/>
      <c r="T156" s="143"/>
      <c r="U156" s="143"/>
      <c r="V156" s="143"/>
      <c r="W156" s="24"/>
      <c r="X156" s="144">
        <v>360</v>
      </c>
      <c r="Y156" s="143">
        <v>8.3199999999999995E-4</v>
      </c>
      <c r="Z156" s="143">
        <f t="shared" si="62"/>
        <v>0.29952000000000001</v>
      </c>
      <c r="AA156" s="143">
        <v>0.312</v>
      </c>
      <c r="AB156" s="143">
        <f t="shared" si="63"/>
        <v>112.32</v>
      </c>
      <c r="AC156" s="147">
        <f t="shared" si="64"/>
        <v>1980</v>
      </c>
      <c r="AD156" s="144"/>
      <c r="AE156" s="143"/>
      <c r="AF156" s="143"/>
      <c r="AG156" s="143"/>
      <c r="AH156" s="143"/>
      <c r="AI156" s="147"/>
      <c r="AJ156" s="144"/>
      <c r="AK156" s="143"/>
      <c r="AL156" s="143"/>
      <c r="AM156" s="143"/>
      <c r="AN156" s="143"/>
      <c r="AO156" s="147"/>
      <c r="AP156" s="144"/>
      <c r="AQ156" s="143"/>
      <c r="AR156" s="143"/>
      <c r="AS156" s="143"/>
      <c r="AT156" s="143"/>
      <c r="AU156" s="147"/>
      <c r="AV156" s="143">
        <f t="shared" si="47"/>
        <v>360</v>
      </c>
      <c r="AW156" s="143">
        <f t="shared" si="48"/>
        <v>112.32</v>
      </c>
      <c r="AX156" s="24">
        <f t="shared" si="49"/>
        <v>1980</v>
      </c>
      <c r="AY156" s="148">
        <v>0.64500000000000002</v>
      </c>
      <c r="AZ156" s="23">
        <f t="shared" si="65"/>
        <v>232.20000000000002</v>
      </c>
      <c r="BA156" s="24">
        <f t="shared" si="61"/>
        <v>2212.1999999999998</v>
      </c>
      <c r="BB156" s="9" t="s">
        <v>1689</v>
      </c>
      <c r="BC156" s="9" t="s">
        <v>1690</v>
      </c>
      <c r="BD156" s="9" t="s">
        <v>1691</v>
      </c>
      <c r="BE156" s="149">
        <v>21</v>
      </c>
      <c r="BF156" s="149">
        <v>94</v>
      </c>
      <c r="BG156" s="149">
        <v>274</v>
      </c>
    </row>
    <row r="157" spans="1:59" x14ac:dyDescent="0.2">
      <c r="A157" s="128" t="str">
        <f>F157&amp;K157</f>
        <v>GENERAL SANCHEZ CERROQUECHUA</v>
      </c>
      <c r="B157" s="143">
        <v>455</v>
      </c>
      <c r="C157" s="143" t="s">
        <v>146</v>
      </c>
      <c r="D157" s="143">
        <v>303</v>
      </c>
      <c r="E157" s="143" t="s">
        <v>476</v>
      </c>
      <c r="F157" s="143" t="s">
        <v>147</v>
      </c>
      <c r="G157" s="143"/>
      <c r="H157" s="143"/>
      <c r="I157" s="143"/>
      <c r="J157" s="143" t="s">
        <v>626</v>
      </c>
      <c r="K157" s="143" t="s">
        <v>1390</v>
      </c>
      <c r="L157" s="144">
        <v>180</v>
      </c>
      <c r="M157" s="145">
        <v>6.5799999999999995E-4</v>
      </c>
      <c r="N157" s="145">
        <f t="shared" si="50"/>
        <v>0.11843999999999999</v>
      </c>
      <c r="O157" s="146">
        <v>0.125</v>
      </c>
      <c r="P157" s="143">
        <f t="shared" si="51"/>
        <v>22.5</v>
      </c>
      <c r="Q157" s="147">
        <f>$Q$9*L157</f>
        <v>972.00000000000011</v>
      </c>
      <c r="R157" s="144">
        <v>90</v>
      </c>
      <c r="S157" s="143">
        <f t="shared" si="66"/>
        <v>2.4640000000000006E-2</v>
      </c>
      <c r="T157" s="143">
        <f t="shared" si="67"/>
        <v>2.2176000000000005</v>
      </c>
      <c r="U157" s="143">
        <v>0.45</v>
      </c>
      <c r="V157" s="143">
        <f t="shared" si="68"/>
        <v>40.5</v>
      </c>
      <c r="W157" s="24">
        <f t="shared" si="69"/>
        <v>4762.8000000000011</v>
      </c>
      <c r="X157" s="144">
        <v>90</v>
      </c>
      <c r="Y157" s="143">
        <v>8.3199999999999995E-4</v>
      </c>
      <c r="Z157" s="143">
        <f t="shared" si="62"/>
        <v>7.4880000000000002E-2</v>
      </c>
      <c r="AA157" s="143">
        <v>0.312</v>
      </c>
      <c r="AB157" s="143">
        <f t="shared" si="63"/>
        <v>28.08</v>
      </c>
      <c r="AC157" s="147">
        <f t="shared" si="64"/>
        <v>495</v>
      </c>
      <c r="AD157" s="144">
        <v>270</v>
      </c>
      <c r="AE157" s="143">
        <f t="shared" si="52"/>
        <v>1.7698500000000002E-2</v>
      </c>
      <c r="AF157" s="143">
        <f t="shared" si="53"/>
        <v>4.778595000000001</v>
      </c>
      <c r="AG157" s="143">
        <v>0.81</v>
      </c>
      <c r="AH157" s="143">
        <f t="shared" si="54"/>
        <v>218.70000000000002</v>
      </c>
      <c r="AI157" s="147">
        <f t="shared" si="55"/>
        <v>2214</v>
      </c>
      <c r="AJ157" s="144">
        <v>720</v>
      </c>
      <c r="AK157" s="143">
        <f t="shared" si="56"/>
        <v>1.7192500000000001E-3</v>
      </c>
      <c r="AL157" s="143">
        <f t="shared" si="57"/>
        <v>1.23786</v>
      </c>
      <c r="AM157" s="143">
        <v>0.69799999999999995</v>
      </c>
      <c r="AN157" s="143">
        <f t="shared" si="58"/>
        <v>502.55999999999995</v>
      </c>
      <c r="AO157" s="147">
        <f t="shared" si="59"/>
        <v>13607.999999999998</v>
      </c>
      <c r="AP157" s="144">
        <v>90</v>
      </c>
      <c r="AQ157" s="143">
        <f t="shared" si="60"/>
        <v>3.0800000000000007E-3</v>
      </c>
      <c r="AR157" s="143">
        <f>+AP157*AQ157</f>
        <v>0.27720000000000006</v>
      </c>
      <c r="AS157" s="143">
        <v>1.59</v>
      </c>
      <c r="AT157" s="143">
        <f>+AP157*AS157</f>
        <v>143.1</v>
      </c>
      <c r="AU157" s="147">
        <f>$AU$9*AP157</f>
        <v>1062</v>
      </c>
      <c r="AV157" s="143">
        <f t="shared" si="47"/>
        <v>1440</v>
      </c>
      <c r="AW157" s="143">
        <f t="shared" si="48"/>
        <v>955.43999999999994</v>
      </c>
      <c r="AX157" s="24">
        <f t="shared" si="49"/>
        <v>23113.8</v>
      </c>
      <c r="AY157" s="148">
        <v>0.64500000000000002</v>
      </c>
      <c r="AZ157" s="23">
        <f t="shared" si="65"/>
        <v>928.80000000000007</v>
      </c>
      <c r="BA157" s="24">
        <f t="shared" si="61"/>
        <v>24042.6</v>
      </c>
      <c r="BB157" s="9" t="s">
        <v>1689</v>
      </c>
      <c r="BC157" s="9" t="s">
        <v>1690</v>
      </c>
      <c r="BD157" s="9" t="s">
        <v>1691</v>
      </c>
      <c r="BE157" s="149">
        <v>3</v>
      </c>
      <c r="BF157" s="149">
        <v>13</v>
      </c>
      <c r="BG157" s="149">
        <v>29</v>
      </c>
    </row>
    <row r="158" spans="1:59" x14ac:dyDescent="0.2">
      <c r="B158" s="143">
        <v>455</v>
      </c>
      <c r="C158" s="143" t="s">
        <v>146</v>
      </c>
      <c r="D158" s="143">
        <v>302</v>
      </c>
      <c r="E158" s="143" t="s">
        <v>611</v>
      </c>
      <c r="F158" s="143" t="s">
        <v>311</v>
      </c>
      <c r="G158" s="143"/>
      <c r="H158" s="143"/>
      <c r="I158" s="143"/>
      <c r="J158" s="143" t="s">
        <v>626</v>
      </c>
      <c r="K158" s="143" t="s">
        <v>350</v>
      </c>
      <c r="L158" s="144"/>
      <c r="M158" s="145"/>
      <c r="N158" s="145"/>
      <c r="O158" s="146"/>
      <c r="P158" s="143"/>
      <c r="Q158" s="147"/>
      <c r="R158" s="144"/>
      <c r="S158" s="143"/>
      <c r="T158" s="143"/>
      <c r="U158" s="143"/>
      <c r="V158" s="143"/>
      <c r="W158" s="24"/>
      <c r="X158" s="144"/>
      <c r="Y158" s="143"/>
      <c r="Z158" s="143"/>
      <c r="AA158" s="143"/>
      <c r="AB158" s="143"/>
      <c r="AC158" s="147"/>
      <c r="AD158" s="144">
        <v>60</v>
      </c>
      <c r="AE158" s="143">
        <f t="shared" si="52"/>
        <v>1.7698500000000002E-2</v>
      </c>
      <c r="AF158" s="143">
        <f t="shared" si="53"/>
        <v>1.0619100000000001</v>
      </c>
      <c r="AG158" s="143">
        <v>0.81</v>
      </c>
      <c r="AH158" s="143">
        <f t="shared" si="54"/>
        <v>48.6</v>
      </c>
      <c r="AI158" s="147">
        <f t="shared" si="55"/>
        <v>491.99999999999994</v>
      </c>
      <c r="AJ158" s="144">
        <v>200</v>
      </c>
      <c r="AK158" s="143">
        <f t="shared" si="56"/>
        <v>1.7192500000000001E-3</v>
      </c>
      <c r="AL158" s="143">
        <f t="shared" si="57"/>
        <v>0.34384999999999999</v>
      </c>
      <c r="AM158" s="143">
        <v>0.69799999999999995</v>
      </c>
      <c r="AN158" s="143">
        <f t="shared" si="58"/>
        <v>139.6</v>
      </c>
      <c r="AO158" s="147">
        <f t="shared" si="59"/>
        <v>3779.9999999999995</v>
      </c>
      <c r="AP158" s="144">
        <v>20</v>
      </c>
      <c r="AQ158" s="143">
        <f t="shared" si="60"/>
        <v>3.0800000000000007E-3</v>
      </c>
      <c r="AR158" s="143">
        <f>+AP158*AQ158</f>
        <v>6.1600000000000016E-2</v>
      </c>
      <c r="AS158" s="143">
        <v>1.59</v>
      </c>
      <c r="AT158" s="143">
        <f>+AP158*AS158</f>
        <v>31.8</v>
      </c>
      <c r="AU158" s="147">
        <f>$AU$9*AP158</f>
        <v>236</v>
      </c>
      <c r="AV158" s="143">
        <f t="shared" si="47"/>
        <v>280</v>
      </c>
      <c r="AW158" s="143">
        <f t="shared" si="48"/>
        <v>220</v>
      </c>
      <c r="AX158" s="24">
        <f t="shared" si="49"/>
        <v>4507.9999999999991</v>
      </c>
      <c r="AY158" s="148">
        <v>0.64500000000000002</v>
      </c>
      <c r="AZ158" s="23">
        <f t="shared" si="65"/>
        <v>180.6</v>
      </c>
      <c r="BA158" s="24">
        <f t="shared" si="61"/>
        <v>4688.5999999999995</v>
      </c>
      <c r="BB158" s="9" t="s">
        <v>1689</v>
      </c>
      <c r="BC158" s="9" t="s">
        <v>1690</v>
      </c>
      <c r="BD158" s="9" t="s">
        <v>1691</v>
      </c>
      <c r="BE158" s="149">
        <v>1</v>
      </c>
      <c r="BF158" s="149">
        <v>4</v>
      </c>
      <c r="BG158" s="149">
        <v>6</v>
      </c>
    </row>
    <row r="159" spans="1:59" x14ac:dyDescent="0.2">
      <c r="B159" s="143">
        <v>455</v>
      </c>
      <c r="C159" s="143" t="s">
        <v>146</v>
      </c>
      <c r="D159" s="143">
        <v>302</v>
      </c>
      <c r="E159" s="143" t="s">
        <v>611</v>
      </c>
      <c r="F159" s="143" t="s">
        <v>311</v>
      </c>
      <c r="G159" s="143"/>
      <c r="H159" s="143"/>
      <c r="I159" s="143"/>
      <c r="J159" s="143" t="s">
        <v>626</v>
      </c>
      <c r="K159" s="143" t="s">
        <v>1224</v>
      </c>
      <c r="L159" s="144"/>
      <c r="M159" s="145"/>
      <c r="N159" s="145"/>
      <c r="O159" s="146"/>
      <c r="P159" s="143"/>
      <c r="Q159" s="147"/>
      <c r="R159" s="144"/>
      <c r="S159" s="143"/>
      <c r="T159" s="143"/>
      <c r="U159" s="143"/>
      <c r="V159" s="143"/>
      <c r="W159" s="24"/>
      <c r="X159" s="144">
        <v>200</v>
      </c>
      <c r="Y159" s="143">
        <v>8.3199999999999995E-4</v>
      </c>
      <c r="Z159" s="143">
        <f t="shared" si="62"/>
        <v>0.16639999999999999</v>
      </c>
      <c r="AA159" s="143">
        <v>0.312</v>
      </c>
      <c r="AB159" s="143">
        <f t="shared" si="63"/>
        <v>62.4</v>
      </c>
      <c r="AC159" s="147">
        <f t="shared" si="64"/>
        <v>1100</v>
      </c>
      <c r="AD159" s="144"/>
      <c r="AE159" s="143"/>
      <c r="AF159" s="143"/>
      <c r="AG159" s="143"/>
      <c r="AH159" s="143"/>
      <c r="AI159" s="147"/>
      <c r="AJ159" s="144"/>
      <c r="AK159" s="143"/>
      <c r="AL159" s="143"/>
      <c r="AM159" s="143"/>
      <c r="AN159" s="143"/>
      <c r="AO159" s="147"/>
      <c r="AP159" s="144"/>
      <c r="AQ159" s="143"/>
      <c r="AR159" s="143"/>
      <c r="AS159" s="143"/>
      <c r="AT159" s="143"/>
      <c r="AU159" s="147"/>
      <c r="AV159" s="143">
        <f t="shared" si="47"/>
        <v>200</v>
      </c>
      <c r="AW159" s="143">
        <f t="shared" si="48"/>
        <v>62.4</v>
      </c>
      <c r="AX159" s="24">
        <f t="shared" si="49"/>
        <v>1100</v>
      </c>
      <c r="AY159" s="148">
        <v>0.64500000000000002</v>
      </c>
      <c r="AZ159" s="23">
        <f t="shared" si="65"/>
        <v>129</v>
      </c>
      <c r="BA159" s="24">
        <f t="shared" si="61"/>
        <v>1229</v>
      </c>
      <c r="BB159" s="9" t="s">
        <v>1689</v>
      </c>
      <c r="BC159" s="9" t="s">
        <v>1690</v>
      </c>
      <c r="BD159" s="9" t="s">
        <v>1691</v>
      </c>
      <c r="BE159" s="149">
        <v>7</v>
      </c>
      <c r="BF159" s="149">
        <v>21</v>
      </c>
      <c r="BG159" s="149">
        <v>26</v>
      </c>
    </row>
    <row r="160" spans="1:59" x14ac:dyDescent="0.2">
      <c r="A160" s="128" t="str">
        <f>F160&amp;K160</f>
        <v>MARISCAL NIETOQUECHUA</v>
      </c>
      <c r="B160" s="143">
        <v>455</v>
      </c>
      <c r="C160" s="143" t="s">
        <v>146</v>
      </c>
      <c r="D160" s="143">
        <v>302</v>
      </c>
      <c r="E160" s="143" t="s">
        <v>611</v>
      </c>
      <c r="F160" s="143" t="s">
        <v>311</v>
      </c>
      <c r="G160" s="143"/>
      <c r="H160" s="143"/>
      <c r="I160" s="143"/>
      <c r="J160" s="143" t="s">
        <v>626</v>
      </c>
      <c r="K160" s="143" t="s">
        <v>1390</v>
      </c>
      <c r="L160" s="144">
        <v>40</v>
      </c>
      <c r="M160" s="145">
        <v>6.5799999999999995E-4</v>
      </c>
      <c r="N160" s="145">
        <f t="shared" si="50"/>
        <v>2.6319999999999996E-2</v>
      </c>
      <c r="O160" s="146">
        <v>0.125</v>
      </c>
      <c r="P160" s="143">
        <f t="shared" si="51"/>
        <v>5</v>
      </c>
      <c r="Q160" s="147">
        <f>$Q$9*L160</f>
        <v>216</v>
      </c>
      <c r="R160" s="144">
        <v>50</v>
      </c>
      <c r="S160" s="143">
        <f t="shared" si="66"/>
        <v>2.4640000000000006E-2</v>
      </c>
      <c r="T160" s="143">
        <f t="shared" si="67"/>
        <v>1.2320000000000002</v>
      </c>
      <c r="U160" s="143">
        <v>0.45</v>
      </c>
      <c r="V160" s="143">
        <f t="shared" si="68"/>
        <v>22.5</v>
      </c>
      <c r="W160" s="24">
        <f t="shared" si="69"/>
        <v>1058.4000000000001</v>
      </c>
      <c r="X160" s="144">
        <v>20</v>
      </c>
      <c r="Y160" s="143">
        <v>8.3199999999999995E-4</v>
      </c>
      <c r="Z160" s="143">
        <f t="shared" si="62"/>
        <v>1.6639999999999999E-2</v>
      </c>
      <c r="AA160" s="143">
        <v>0.312</v>
      </c>
      <c r="AB160" s="143">
        <f t="shared" si="63"/>
        <v>6.24</v>
      </c>
      <c r="AC160" s="147">
        <f t="shared" si="64"/>
        <v>110</v>
      </c>
      <c r="AD160" s="144">
        <v>60</v>
      </c>
      <c r="AE160" s="143">
        <f t="shared" si="52"/>
        <v>1.7698500000000002E-2</v>
      </c>
      <c r="AF160" s="143">
        <f t="shared" si="53"/>
        <v>1.0619100000000001</v>
      </c>
      <c r="AG160" s="143">
        <v>0.81</v>
      </c>
      <c r="AH160" s="143">
        <f t="shared" si="54"/>
        <v>48.6</v>
      </c>
      <c r="AI160" s="147">
        <f t="shared" si="55"/>
        <v>491.99999999999994</v>
      </c>
      <c r="AJ160" s="144">
        <v>160</v>
      </c>
      <c r="AK160" s="143">
        <f t="shared" si="56"/>
        <v>1.7192500000000001E-3</v>
      </c>
      <c r="AL160" s="143">
        <f t="shared" si="57"/>
        <v>0.27507999999999999</v>
      </c>
      <c r="AM160" s="143">
        <v>0.69799999999999995</v>
      </c>
      <c r="AN160" s="143">
        <f t="shared" si="58"/>
        <v>111.67999999999999</v>
      </c>
      <c r="AO160" s="147">
        <f t="shared" si="59"/>
        <v>3024</v>
      </c>
      <c r="AP160" s="144">
        <v>20</v>
      </c>
      <c r="AQ160" s="143">
        <f t="shared" si="60"/>
        <v>3.0800000000000007E-3</v>
      </c>
      <c r="AR160" s="143">
        <f>+AP160*AQ160</f>
        <v>6.1600000000000016E-2</v>
      </c>
      <c r="AS160" s="143">
        <v>1.59</v>
      </c>
      <c r="AT160" s="143">
        <f>+AP160*AS160</f>
        <v>31.8</v>
      </c>
      <c r="AU160" s="147">
        <f>$AU$9*AP160</f>
        <v>236</v>
      </c>
      <c r="AV160" s="143">
        <f t="shared" si="47"/>
        <v>350</v>
      </c>
      <c r="AW160" s="143">
        <f t="shared" si="48"/>
        <v>225.82</v>
      </c>
      <c r="AX160" s="24">
        <f t="shared" si="49"/>
        <v>5136.3999999999996</v>
      </c>
      <c r="AY160" s="148">
        <v>0.64500000000000002</v>
      </c>
      <c r="AZ160" s="23">
        <f t="shared" si="65"/>
        <v>225.75</v>
      </c>
      <c r="BA160" s="24">
        <f t="shared" si="61"/>
        <v>5362.15</v>
      </c>
      <c r="BB160" s="9" t="s">
        <v>1689</v>
      </c>
      <c r="BC160" s="9" t="s">
        <v>1690</v>
      </c>
      <c r="BD160" s="9" t="s">
        <v>1691</v>
      </c>
      <c r="BE160" s="149">
        <v>3</v>
      </c>
      <c r="BF160" s="149">
        <v>16</v>
      </c>
      <c r="BG160" s="149">
        <v>138</v>
      </c>
    </row>
    <row r="161" spans="1:59" x14ac:dyDescent="0.2">
      <c r="B161" s="143">
        <v>456</v>
      </c>
      <c r="C161" s="143" t="s">
        <v>150</v>
      </c>
      <c r="D161" s="143">
        <v>302</v>
      </c>
      <c r="E161" s="143" t="s">
        <v>612</v>
      </c>
      <c r="F161" s="143" t="s">
        <v>351</v>
      </c>
      <c r="G161" s="143"/>
      <c r="H161" s="143"/>
      <c r="I161" s="143"/>
      <c r="J161" s="143" t="s">
        <v>626</v>
      </c>
      <c r="K161" s="143" t="s">
        <v>1224</v>
      </c>
      <c r="L161" s="144"/>
      <c r="M161" s="145"/>
      <c r="N161" s="145"/>
      <c r="O161" s="146"/>
      <c r="P161" s="143"/>
      <c r="Q161" s="147"/>
      <c r="R161" s="144"/>
      <c r="S161" s="143"/>
      <c r="T161" s="143"/>
      <c r="U161" s="143"/>
      <c r="V161" s="143"/>
      <c r="W161" s="24"/>
      <c r="X161" s="144">
        <v>3580</v>
      </c>
      <c r="Y161" s="143">
        <v>8.3199999999999995E-4</v>
      </c>
      <c r="Z161" s="143">
        <f t="shared" si="62"/>
        <v>2.9785599999999999</v>
      </c>
      <c r="AA161" s="143">
        <v>0.312</v>
      </c>
      <c r="AB161" s="143">
        <f t="shared" si="63"/>
        <v>1116.96</v>
      </c>
      <c r="AC161" s="147">
        <f t="shared" si="64"/>
        <v>19690</v>
      </c>
      <c r="AD161" s="144"/>
      <c r="AE161" s="143"/>
      <c r="AF161" s="143"/>
      <c r="AG161" s="143"/>
      <c r="AH161" s="143"/>
      <c r="AI161" s="147"/>
      <c r="AJ161" s="144"/>
      <c r="AK161" s="143"/>
      <c r="AL161" s="143"/>
      <c r="AM161" s="143"/>
      <c r="AN161" s="143"/>
      <c r="AO161" s="147"/>
      <c r="AP161" s="144"/>
      <c r="AQ161" s="143"/>
      <c r="AR161" s="143"/>
      <c r="AS161" s="143"/>
      <c r="AT161" s="143"/>
      <c r="AU161" s="147"/>
      <c r="AV161" s="143">
        <f t="shared" si="47"/>
        <v>3580</v>
      </c>
      <c r="AW161" s="143">
        <f t="shared" si="48"/>
        <v>1116.96</v>
      </c>
      <c r="AX161" s="24">
        <f t="shared" si="49"/>
        <v>19690</v>
      </c>
      <c r="AY161" s="148">
        <v>0.64500000000000002</v>
      </c>
      <c r="AZ161" s="23">
        <f t="shared" si="65"/>
        <v>2309.1</v>
      </c>
      <c r="BA161" s="24">
        <f t="shared" si="61"/>
        <v>21999.1</v>
      </c>
      <c r="BB161" s="9" t="s">
        <v>1689</v>
      </c>
      <c r="BC161" s="9" t="s">
        <v>1690</v>
      </c>
      <c r="BD161" s="9" t="s">
        <v>1691</v>
      </c>
      <c r="BE161" s="149">
        <v>99</v>
      </c>
      <c r="BF161" s="149">
        <v>461</v>
      </c>
      <c r="BG161" s="149">
        <v>2539</v>
      </c>
    </row>
    <row r="162" spans="1:59" x14ac:dyDescent="0.2">
      <c r="B162" s="143">
        <v>456</v>
      </c>
      <c r="C162" s="143" t="s">
        <v>150</v>
      </c>
      <c r="D162" s="143">
        <v>301</v>
      </c>
      <c r="E162" s="143" t="s">
        <v>613</v>
      </c>
      <c r="F162" s="143" t="s">
        <v>151</v>
      </c>
      <c r="G162" s="143"/>
      <c r="H162" s="143"/>
      <c r="I162" s="143"/>
      <c r="J162" s="143" t="s">
        <v>626</v>
      </c>
      <c r="K162" s="143" t="s">
        <v>741</v>
      </c>
      <c r="L162" s="144">
        <v>148</v>
      </c>
      <c r="M162" s="145">
        <v>6.5799999999999995E-4</v>
      </c>
      <c r="N162" s="145">
        <f t="shared" si="50"/>
        <v>9.7383999999999998E-2</v>
      </c>
      <c r="O162" s="146">
        <v>0.13</v>
      </c>
      <c r="P162" s="143">
        <f t="shared" si="51"/>
        <v>19.240000000000002</v>
      </c>
      <c r="Q162" s="147">
        <f>$Q$9*L162</f>
        <v>799.2</v>
      </c>
      <c r="R162" s="144"/>
      <c r="S162" s="143"/>
      <c r="T162" s="143"/>
      <c r="U162" s="143"/>
      <c r="V162" s="143"/>
      <c r="W162" s="24"/>
      <c r="X162" s="144">
        <v>1000</v>
      </c>
      <c r="Y162" s="143">
        <v>8.3199999999999995E-4</v>
      </c>
      <c r="Z162" s="143">
        <f t="shared" si="62"/>
        <v>0.83199999999999996</v>
      </c>
      <c r="AA162" s="143">
        <v>0.312</v>
      </c>
      <c r="AB162" s="143">
        <f t="shared" si="63"/>
        <v>312</v>
      </c>
      <c r="AC162" s="147">
        <f t="shared" si="64"/>
        <v>5500</v>
      </c>
      <c r="AD162" s="144">
        <v>888</v>
      </c>
      <c r="AE162" s="143">
        <f t="shared" si="52"/>
        <v>1.7698500000000002E-2</v>
      </c>
      <c r="AF162" s="143">
        <f t="shared" si="53"/>
        <v>15.716268000000003</v>
      </c>
      <c r="AG162" s="143">
        <v>0.81</v>
      </c>
      <c r="AH162" s="143">
        <f t="shared" si="54"/>
        <v>719.28000000000009</v>
      </c>
      <c r="AI162" s="147">
        <f t="shared" si="55"/>
        <v>7281.5999999999995</v>
      </c>
      <c r="AJ162" s="144">
        <v>1332</v>
      </c>
      <c r="AK162" s="143">
        <f t="shared" si="56"/>
        <v>1.7192500000000001E-3</v>
      </c>
      <c r="AL162" s="143">
        <f t="shared" si="57"/>
        <v>2.290041</v>
      </c>
      <c r="AM162" s="143">
        <v>0.69799999999999995</v>
      </c>
      <c r="AN162" s="143">
        <f t="shared" si="58"/>
        <v>929.73599999999999</v>
      </c>
      <c r="AO162" s="147">
        <f t="shared" si="59"/>
        <v>25174.799999999999</v>
      </c>
      <c r="AP162" s="144">
        <v>300</v>
      </c>
      <c r="AQ162" s="143">
        <f t="shared" si="60"/>
        <v>3.0800000000000007E-3</v>
      </c>
      <c r="AR162" s="143">
        <f>+AP162*AQ162</f>
        <v>0.92400000000000027</v>
      </c>
      <c r="AS162" s="143">
        <v>1.59</v>
      </c>
      <c r="AT162" s="143">
        <f>+AP162*AS162</f>
        <v>477</v>
      </c>
      <c r="AU162" s="147">
        <f>$AU$9*AP162</f>
        <v>3540</v>
      </c>
      <c r="AV162" s="143">
        <f t="shared" si="47"/>
        <v>3668</v>
      </c>
      <c r="AW162" s="143">
        <f t="shared" si="48"/>
        <v>2457.2559999999999</v>
      </c>
      <c r="AX162" s="24">
        <f t="shared" si="49"/>
        <v>42295.6</v>
      </c>
      <c r="AY162" s="148">
        <v>0.64500000000000002</v>
      </c>
      <c r="AZ162" s="23">
        <f t="shared" si="65"/>
        <v>2365.86</v>
      </c>
      <c r="BA162" s="24">
        <f t="shared" si="61"/>
        <v>44661.46</v>
      </c>
      <c r="BB162" s="9" t="s">
        <v>1689</v>
      </c>
      <c r="BC162" s="9" t="s">
        <v>1690</v>
      </c>
      <c r="BD162" s="9" t="s">
        <v>1691</v>
      </c>
      <c r="BE162" s="149">
        <v>79</v>
      </c>
      <c r="BF162" s="149">
        <v>459</v>
      </c>
      <c r="BG162" s="149">
        <v>3122</v>
      </c>
    </row>
    <row r="163" spans="1:59" x14ac:dyDescent="0.2">
      <c r="B163" s="143">
        <v>456</v>
      </c>
      <c r="C163" s="143" t="s">
        <v>150</v>
      </c>
      <c r="D163" s="143">
        <v>301</v>
      </c>
      <c r="E163" s="143" t="s">
        <v>613</v>
      </c>
      <c r="F163" s="143" t="s">
        <v>151</v>
      </c>
      <c r="G163" s="143"/>
      <c r="H163" s="143"/>
      <c r="I163" s="143"/>
      <c r="J163" s="143" t="s">
        <v>626</v>
      </c>
      <c r="K163" s="143" t="s">
        <v>1224</v>
      </c>
      <c r="L163" s="144"/>
      <c r="M163" s="145"/>
      <c r="N163" s="145"/>
      <c r="O163" s="146"/>
      <c r="P163" s="143"/>
      <c r="Q163" s="147"/>
      <c r="R163" s="144"/>
      <c r="S163" s="143"/>
      <c r="T163" s="143"/>
      <c r="U163" s="143"/>
      <c r="V163" s="143"/>
      <c r="W163" s="24"/>
      <c r="X163" s="144">
        <v>800</v>
      </c>
      <c r="Y163" s="143">
        <v>8.3199999999999995E-4</v>
      </c>
      <c r="Z163" s="143">
        <f t="shared" si="62"/>
        <v>0.66559999999999997</v>
      </c>
      <c r="AA163" s="143">
        <v>0.312</v>
      </c>
      <c r="AB163" s="143">
        <f t="shared" si="63"/>
        <v>249.6</v>
      </c>
      <c r="AC163" s="147">
        <f t="shared" si="64"/>
        <v>4400</v>
      </c>
      <c r="AD163" s="144"/>
      <c r="AE163" s="143"/>
      <c r="AF163" s="143"/>
      <c r="AG163" s="143"/>
      <c r="AH163" s="143"/>
      <c r="AI163" s="147"/>
      <c r="AJ163" s="144"/>
      <c r="AK163" s="143"/>
      <c r="AL163" s="143"/>
      <c r="AM163" s="143"/>
      <c r="AN163" s="143"/>
      <c r="AO163" s="147"/>
      <c r="AP163" s="144"/>
      <c r="AQ163" s="143"/>
      <c r="AR163" s="143"/>
      <c r="AS163" s="143"/>
      <c r="AT163" s="143"/>
      <c r="AU163" s="147"/>
      <c r="AV163" s="143">
        <f t="shared" si="47"/>
        <v>800</v>
      </c>
      <c r="AW163" s="143">
        <f t="shared" si="48"/>
        <v>249.6</v>
      </c>
      <c r="AX163" s="24">
        <f t="shared" si="49"/>
        <v>4400</v>
      </c>
      <c r="AY163" s="148">
        <v>0.64500000000000002</v>
      </c>
      <c r="AZ163" s="23">
        <f t="shared" si="65"/>
        <v>516</v>
      </c>
      <c r="BA163" s="24">
        <f t="shared" si="61"/>
        <v>4916</v>
      </c>
      <c r="BB163" s="9" t="s">
        <v>1689</v>
      </c>
      <c r="BC163" s="9" t="s">
        <v>1690</v>
      </c>
      <c r="BD163" s="9" t="s">
        <v>1691</v>
      </c>
      <c r="BE163" s="149" t="s">
        <v>1493</v>
      </c>
      <c r="BF163" s="149" t="s">
        <v>1493</v>
      </c>
      <c r="BG163" s="149" t="s">
        <v>1493</v>
      </c>
    </row>
    <row r="164" spans="1:59" x14ac:dyDescent="0.2">
      <c r="B164" s="143">
        <v>456</v>
      </c>
      <c r="C164" s="143" t="s">
        <v>150</v>
      </c>
      <c r="D164" s="143">
        <v>301</v>
      </c>
      <c r="E164" s="143" t="s">
        <v>613</v>
      </c>
      <c r="F164" s="143" t="s">
        <v>153</v>
      </c>
      <c r="G164" s="143"/>
      <c r="H164" s="143"/>
      <c r="I164" s="143"/>
      <c r="J164" s="143" t="s">
        <v>626</v>
      </c>
      <c r="K164" s="143" t="s">
        <v>741</v>
      </c>
      <c r="L164" s="144">
        <v>370</v>
      </c>
      <c r="M164" s="145">
        <v>6.5799999999999995E-4</v>
      </c>
      <c r="N164" s="145">
        <f t="shared" si="50"/>
        <v>0.24345999999999998</v>
      </c>
      <c r="O164" s="146">
        <v>0.13</v>
      </c>
      <c r="P164" s="143">
        <f t="shared" si="51"/>
        <v>48.1</v>
      </c>
      <c r="Q164" s="147">
        <f>$Q$9*L164</f>
        <v>1998.0000000000002</v>
      </c>
      <c r="R164" s="144"/>
      <c r="S164" s="143"/>
      <c r="T164" s="143"/>
      <c r="U164" s="143"/>
      <c r="V164" s="143"/>
      <c r="W164" s="24"/>
      <c r="X164" s="144">
        <v>2000</v>
      </c>
      <c r="Y164" s="143">
        <v>8.3199999999999995E-4</v>
      </c>
      <c r="Z164" s="143">
        <f t="shared" si="62"/>
        <v>1.6639999999999999</v>
      </c>
      <c r="AA164" s="143">
        <v>0.312</v>
      </c>
      <c r="AB164" s="143">
        <f t="shared" si="63"/>
        <v>624</v>
      </c>
      <c r="AC164" s="147">
        <f t="shared" si="64"/>
        <v>11000</v>
      </c>
      <c r="AD164" s="144">
        <v>1480</v>
      </c>
      <c r="AE164" s="143">
        <f t="shared" si="52"/>
        <v>1.7698500000000002E-2</v>
      </c>
      <c r="AF164" s="143">
        <f t="shared" si="53"/>
        <v>26.193780000000004</v>
      </c>
      <c r="AG164" s="143">
        <v>0.81</v>
      </c>
      <c r="AH164" s="143">
        <f t="shared" si="54"/>
        <v>1198.8000000000002</v>
      </c>
      <c r="AI164" s="147">
        <f t="shared" si="55"/>
        <v>12135.999999999998</v>
      </c>
      <c r="AJ164" s="144">
        <v>2220</v>
      </c>
      <c r="AK164" s="143">
        <f t="shared" si="56"/>
        <v>1.7192500000000001E-3</v>
      </c>
      <c r="AL164" s="143">
        <f t="shared" si="57"/>
        <v>3.816735</v>
      </c>
      <c r="AM164" s="143">
        <v>0.69799999999999995</v>
      </c>
      <c r="AN164" s="143">
        <f t="shared" si="58"/>
        <v>1549.56</v>
      </c>
      <c r="AO164" s="147">
        <f t="shared" si="59"/>
        <v>41958</v>
      </c>
      <c r="AP164" s="144">
        <v>700</v>
      </c>
      <c r="AQ164" s="143">
        <f t="shared" si="60"/>
        <v>3.0800000000000007E-3</v>
      </c>
      <c r="AR164" s="143">
        <f>+AP164*AQ164</f>
        <v>2.1560000000000006</v>
      </c>
      <c r="AS164" s="143">
        <v>1.59</v>
      </c>
      <c r="AT164" s="143">
        <f>+AP164*AS164</f>
        <v>1113</v>
      </c>
      <c r="AU164" s="147">
        <f>$AU$9*AP164</f>
        <v>8260</v>
      </c>
      <c r="AV164" s="143">
        <f t="shared" si="47"/>
        <v>6770</v>
      </c>
      <c r="AW164" s="143">
        <f t="shared" si="48"/>
        <v>4533.46</v>
      </c>
      <c r="AX164" s="24">
        <f t="shared" si="49"/>
        <v>75352</v>
      </c>
      <c r="AY164" s="148">
        <v>0.64500000000000002</v>
      </c>
      <c r="AZ164" s="23">
        <f t="shared" si="65"/>
        <v>4366.6500000000005</v>
      </c>
      <c r="BA164" s="24">
        <f t="shared" si="61"/>
        <v>79718.649999999994</v>
      </c>
      <c r="BB164" s="9" t="s">
        <v>1689</v>
      </c>
      <c r="BC164" s="9" t="s">
        <v>1690</v>
      </c>
      <c r="BD164" s="9" t="s">
        <v>1691</v>
      </c>
      <c r="BE164" s="149">
        <v>63</v>
      </c>
      <c r="BF164" s="149">
        <v>370</v>
      </c>
      <c r="BG164" s="149">
        <v>2571</v>
      </c>
    </row>
    <row r="165" spans="1:59" x14ac:dyDescent="0.2">
      <c r="B165" s="143">
        <v>456</v>
      </c>
      <c r="C165" s="143" t="s">
        <v>150</v>
      </c>
      <c r="D165" s="143">
        <v>301</v>
      </c>
      <c r="E165" s="143" t="s">
        <v>613</v>
      </c>
      <c r="F165" s="143" t="s">
        <v>153</v>
      </c>
      <c r="G165" s="143"/>
      <c r="H165" s="143"/>
      <c r="I165" s="143"/>
      <c r="J165" s="143" t="s">
        <v>626</v>
      </c>
      <c r="K165" s="143" t="s">
        <v>1224</v>
      </c>
      <c r="L165" s="144"/>
      <c r="M165" s="145"/>
      <c r="N165" s="145"/>
      <c r="O165" s="146"/>
      <c r="P165" s="143"/>
      <c r="Q165" s="147"/>
      <c r="R165" s="144"/>
      <c r="S165" s="143"/>
      <c r="T165" s="143"/>
      <c r="U165" s="143"/>
      <c r="V165" s="143"/>
      <c r="W165" s="24"/>
      <c r="X165" s="144">
        <v>2000</v>
      </c>
      <c r="Y165" s="143">
        <v>8.3199999999999995E-4</v>
      </c>
      <c r="Z165" s="143">
        <f t="shared" si="62"/>
        <v>1.6639999999999999</v>
      </c>
      <c r="AA165" s="143">
        <v>0.312</v>
      </c>
      <c r="AB165" s="143">
        <f t="shared" si="63"/>
        <v>624</v>
      </c>
      <c r="AC165" s="147">
        <f t="shared" si="64"/>
        <v>11000</v>
      </c>
      <c r="AD165" s="144"/>
      <c r="AE165" s="143"/>
      <c r="AF165" s="143"/>
      <c r="AG165" s="143"/>
      <c r="AH165" s="143"/>
      <c r="AI165" s="147"/>
      <c r="AJ165" s="144"/>
      <c r="AK165" s="143"/>
      <c r="AL165" s="143"/>
      <c r="AM165" s="143"/>
      <c r="AN165" s="143"/>
      <c r="AO165" s="147"/>
      <c r="AP165" s="144"/>
      <c r="AQ165" s="143"/>
      <c r="AR165" s="143"/>
      <c r="AS165" s="143"/>
      <c r="AT165" s="143"/>
      <c r="AU165" s="147"/>
      <c r="AV165" s="143">
        <f t="shared" si="47"/>
        <v>2000</v>
      </c>
      <c r="AW165" s="143">
        <f t="shared" si="48"/>
        <v>624</v>
      </c>
      <c r="AX165" s="24">
        <f t="shared" si="49"/>
        <v>11000</v>
      </c>
      <c r="AY165" s="148">
        <v>0.64500000000000002</v>
      </c>
      <c r="AZ165" s="23">
        <f t="shared" si="65"/>
        <v>1290</v>
      </c>
      <c r="BA165" s="24">
        <f t="shared" si="61"/>
        <v>12290</v>
      </c>
      <c r="BB165" s="9" t="s">
        <v>1689</v>
      </c>
      <c r="BC165" s="9" t="s">
        <v>1690</v>
      </c>
      <c r="BD165" s="9" t="s">
        <v>1691</v>
      </c>
      <c r="BE165" s="149" t="s">
        <v>1493</v>
      </c>
      <c r="BF165" s="149" t="s">
        <v>1493</v>
      </c>
      <c r="BG165" s="149" t="s">
        <v>1493</v>
      </c>
    </row>
    <row r="166" spans="1:59" x14ac:dyDescent="0.2">
      <c r="B166" s="143">
        <v>458</v>
      </c>
      <c r="C166" s="143" t="s">
        <v>154</v>
      </c>
      <c r="D166" s="143">
        <v>303</v>
      </c>
      <c r="E166" s="143" t="s">
        <v>478</v>
      </c>
      <c r="F166" s="143" t="s">
        <v>155</v>
      </c>
      <c r="G166" s="143"/>
      <c r="H166" s="143"/>
      <c r="I166" s="143"/>
      <c r="J166" s="143" t="s">
        <v>626</v>
      </c>
      <c r="K166" s="143" t="s">
        <v>1224</v>
      </c>
      <c r="L166" s="144"/>
      <c r="M166" s="145"/>
      <c r="N166" s="145"/>
      <c r="O166" s="146"/>
      <c r="P166" s="143"/>
      <c r="Q166" s="147"/>
      <c r="R166" s="144"/>
      <c r="S166" s="143"/>
      <c r="T166" s="143"/>
      <c r="U166" s="143"/>
      <c r="V166" s="143"/>
      <c r="W166" s="24"/>
      <c r="X166" s="144">
        <v>3200</v>
      </c>
      <c r="Y166" s="143">
        <v>8.3199999999999995E-4</v>
      </c>
      <c r="Z166" s="143">
        <f t="shared" si="62"/>
        <v>2.6623999999999999</v>
      </c>
      <c r="AA166" s="143">
        <v>0.312</v>
      </c>
      <c r="AB166" s="143">
        <f t="shared" si="63"/>
        <v>998.4</v>
      </c>
      <c r="AC166" s="147">
        <f t="shared" si="64"/>
        <v>17600</v>
      </c>
      <c r="AD166" s="144"/>
      <c r="AE166" s="143"/>
      <c r="AF166" s="143"/>
      <c r="AG166" s="143"/>
      <c r="AH166" s="143"/>
      <c r="AI166" s="147"/>
      <c r="AJ166" s="144"/>
      <c r="AK166" s="143"/>
      <c r="AL166" s="143"/>
      <c r="AM166" s="143"/>
      <c r="AN166" s="143"/>
      <c r="AO166" s="147"/>
      <c r="AP166" s="144"/>
      <c r="AQ166" s="143"/>
      <c r="AR166" s="143"/>
      <c r="AS166" s="143"/>
      <c r="AT166" s="143"/>
      <c r="AU166" s="147"/>
      <c r="AV166" s="143">
        <f t="shared" si="47"/>
        <v>3200</v>
      </c>
      <c r="AW166" s="143">
        <f t="shared" si="48"/>
        <v>998.4</v>
      </c>
      <c r="AX166" s="24">
        <f t="shared" si="49"/>
        <v>17600</v>
      </c>
      <c r="AY166" s="148">
        <v>0.64500000000000002</v>
      </c>
      <c r="AZ166" s="23">
        <f t="shared" si="65"/>
        <v>2064</v>
      </c>
      <c r="BA166" s="24">
        <f t="shared" si="61"/>
        <v>19664</v>
      </c>
      <c r="BB166" s="9" t="s">
        <v>1689</v>
      </c>
      <c r="BC166" s="9" t="s">
        <v>1690</v>
      </c>
      <c r="BD166" s="9" t="s">
        <v>1691</v>
      </c>
      <c r="BE166" s="149" t="s">
        <v>1493</v>
      </c>
      <c r="BF166" s="149" t="s">
        <v>1493</v>
      </c>
      <c r="BG166" s="149" t="s">
        <v>1493</v>
      </c>
    </row>
    <row r="167" spans="1:59" x14ac:dyDescent="0.2">
      <c r="A167" s="128" t="str">
        <f>F167&amp;K167</f>
        <v>AZANGAROQUECHUA</v>
      </c>
      <c r="B167" s="143">
        <v>458</v>
      </c>
      <c r="C167" s="143" t="s">
        <v>154</v>
      </c>
      <c r="D167" s="143">
        <v>303</v>
      </c>
      <c r="E167" s="143" t="s">
        <v>478</v>
      </c>
      <c r="F167" s="143" t="s">
        <v>155</v>
      </c>
      <c r="G167" s="143"/>
      <c r="H167" s="143"/>
      <c r="I167" s="143"/>
      <c r="J167" s="143" t="s">
        <v>626</v>
      </c>
      <c r="K167" s="143" t="s">
        <v>1390</v>
      </c>
      <c r="L167" s="144">
        <v>1200</v>
      </c>
      <c r="M167" s="145">
        <v>6.5799999999999995E-4</v>
      </c>
      <c r="N167" s="145">
        <f t="shared" si="50"/>
        <v>0.78959999999999997</v>
      </c>
      <c r="O167" s="146">
        <v>0.125</v>
      </c>
      <c r="P167" s="143">
        <f t="shared" si="51"/>
        <v>150</v>
      </c>
      <c r="Q167" s="147">
        <f>$Q$9*L167</f>
        <v>6480</v>
      </c>
      <c r="R167" s="144">
        <v>830</v>
      </c>
      <c r="S167" s="143">
        <f t="shared" si="66"/>
        <v>2.4640000000000006E-2</v>
      </c>
      <c r="T167" s="143">
        <f t="shared" si="67"/>
        <v>20.451200000000004</v>
      </c>
      <c r="U167" s="143">
        <v>0.45</v>
      </c>
      <c r="V167" s="143">
        <f t="shared" si="68"/>
        <v>373.5</v>
      </c>
      <c r="W167" s="24">
        <f t="shared" si="69"/>
        <v>31752.000000000004</v>
      </c>
      <c r="X167" s="144">
        <v>830</v>
      </c>
      <c r="Y167" s="143">
        <v>8.3199999999999995E-4</v>
      </c>
      <c r="Z167" s="143">
        <f t="shared" si="62"/>
        <v>0.69055999999999995</v>
      </c>
      <c r="AA167" s="143">
        <v>0.312</v>
      </c>
      <c r="AB167" s="143">
        <f t="shared" si="63"/>
        <v>258.95999999999998</v>
      </c>
      <c r="AC167" s="147">
        <f t="shared" si="64"/>
        <v>4565</v>
      </c>
      <c r="AD167" s="144">
        <v>2533</v>
      </c>
      <c r="AE167" s="143">
        <f t="shared" si="52"/>
        <v>1.7698500000000002E-2</v>
      </c>
      <c r="AF167" s="143">
        <f t="shared" si="53"/>
        <v>44.830300500000007</v>
      </c>
      <c r="AG167" s="143">
        <v>0.81</v>
      </c>
      <c r="AH167" s="143">
        <f t="shared" si="54"/>
        <v>2051.73</v>
      </c>
      <c r="AI167" s="147">
        <f t="shared" si="55"/>
        <v>20770.599999999999</v>
      </c>
      <c r="AJ167" s="144">
        <v>6992</v>
      </c>
      <c r="AK167" s="143">
        <f t="shared" si="56"/>
        <v>1.7192500000000001E-3</v>
      </c>
      <c r="AL167" s="143">
        <f t="shared" si="57"/>
        <v>12.020996</v>
      </c>
      <c r="AM167" s="143">
        <v>0.69799999999999995</v>
      </c>
      <c r="AN167" s="143">
        <f t="shared" si="58"/>
        <v>4880.4159999999993</v>
      </c>
      <c r="AO167" s="147">
        <f t="shared" si="59"/>
        <v>132148.79999999999</v>
      </c>
      <c r="AP167" s="144">
        <v>960</v>
      </c>
      <c r="AQ167" s="143">
        <f t="shared" si="60"/>
        <v>3.0800000000000007E-3</v>
      </c>
      <c r="AR167" s="143">
        <f>+AP167*AQ167</f>
        <v>2.9568000000000008</v>
      </c>
      <c r="AS167" s="143">
        <v>1.59</v>
      </c>
      <c r="AT167" s="143">
        <f>+AP167*AS167</f>
        <v>1526.4</v>
      </c>
      <c r="AU167" s="147">
        <f>$AU$9*AP167</f>
        <v>11328</v>
      </c>
      <c r="AV167" s="143">
        <f t="shared" si="47"/>
        <v>13345</v>
      </c>
      <c r="AW167" s="143">
        <f t="shared" si="48"/>
        <v>9241.0059999999994</v>
      </c>
      <c r="AX167" s="24">
        <f t="shared" si="49"/>
        <v>207044.4</v>
      </c>
      <c r="AY167" s="148">
        <v>0.64500000000000002</v>
      </c>
      <c r="AZ167" s="23">
        <f t="shared" si="65"/>
        <v>8607.5249999999996</v>
      </c>
      <c r="BA167" s="24">
        <f t="shared" si="61"/>
        <v>215651.92499999999</v>
      </c>
      <c r="BB167" s="9" t="s">
        <v>1689</v>
      </c>
      <c r="BC167" s="9" t="s">
        <v>1690</v>
      </c>
      <c r="BD167" s="9" t="s">
        <v>1691</v>
      </c>
      <c r="BE167" s="149">
        <v>204</v>
      </c>
      <c r="BF167" s="149">
        <v>1343</v>
      </c>
      <c r="BG167" s="149">
        <v>12872</v>
      </c>
    </row>
    <row r="168" spans="1:59" x14ac:dyDescent="0.2">
      <c r="B168" s="143">
        <v>458</v>
      </c>
      <c r="C168" s="143" t="s">
        <v>154</v>
      </c>
      <c r="D168" s="143">
        <v>309</v>
      </c>
      <c r="E168" s="143" t="s">
        <v>614</v>
      </c>
      <c r="F168" s="143" t="s">
        <v>157</v>
      </c>
      <c r="G168" s="143"/>
      <c r="H168" s="143"/>
      <c r="I168" s="143"/>
      <c r="J168" s="143" t="s">
        <v>626</v>
      </c>
      <c r="K168" s="143" t="s">
        <v>1224</v>
      </c>
      <c r="L168" s="144"/>
      <c r="M168" s="145"/>
      <c r="N168" s="145"/>
      <c r="O168" s="146"/>
      <c r="P168" s="143"/>
      <c r="Q168" s="147"/>
      <c r="R168" s="144"/>
      <c r="S168" s="143"/>
      <c r="T168" s="143"/>
      <c r="U168" s="143"/>
      <c r="V168" s="143"/>
      <c r="W168" s="24"/>
      <c r="X168" s="144">
        <v>1624</v>
      </c>
      <c r="Y168" s="143">
        <v>8.3199999999999995E-4</v>
      </c>
      <c r="Z168" s="143">
        <f t="shared" si="62"/>
        <v>1.3511679999999999</v>
      </c>
      <c r="AA168" s="143">
        <v>0.312</v>
      </c>
      <c r="AB168" s="143">
        <f t="shared" si="63"/>
        <v>506.68799999999999</v>
      </c>
      <c r="AC168" s="147">
        <f t="shared" si="64"/>
        <v>8932</v>
      </c>
      <c r="AD168" s="144"/>
      <c r="AE168" s="143"/>
      <c r="AF168" s="143"/>
      <c r="AG168" s="143"/>
      <c r="AH168" s="143"/>
      <c r="AI168" s="147"/>
      <c r="AJ168" s="144"/>
      <c r="AK168" s="143"/>
      <c r="AL168" s="143"/>
      <c r="AM168" s="143"/>
      <c r="AN168" s="143"/>
      <c r="AO168" s="147"/>
      <c r="AP168" s="144"/>
      <c r="AQ168" s="143"/>
      <c r="AR168" s="143"/>
      <c r="AS168" s="143"/>
      <c r="AT168" s="143"/>
      <c r="AU168" s="147"/>
      <c r="AV168" s="143">
        <f t="shared" si="47"/>
        <v>1624</v>
      </c>
      <c r="AW168" s="143">
        <f t="shared" si="48"/>
        <v>506.68799999999999</v>
      </c>
      <c r="AX168" s="24">
        <f t="shared" si="49"/>
        <v>8932</v>
      </c>
      <c r="AY168" s="148">
        <v>0.64500000000000002</v>
      </c>
      <c r="AZ168" s="23">
        <f t="shared" si="65"/>
        <v>1047.48</v>
      </c>
      <c r="BA168" s="24">
        <f t="shared" si="61"/>
        <v>9979.48</v>
      </c>
      <c r="BB168" s="9" t="s">
        <v>1689</v>
      </c>
      <c r="BC168" s="9" t="s">
        <v>1690</v>
      </c>
      <c r="BD168" s="9" t="s">
        <v>1691</v>
      </c>
      <c r="BE168" s="149" t="s">
        <v>1493</v>
      </c>
      <c r="BF168" s="149" t="s">
        <v>1493</v>
      </c>
      <c r="BG168" s="149" t="s">
        <v>1493</v>
      </c>
    </row>
    <row r="169" spans="1:59" x14ac:dyDescent="0.2">
      <c r="A169" s="128" t="str">
        <f>F169&amp;K169</f>
        <v>CARABAYAQUECHUA</v>
      </c>
      <c r="B169" s="143">
        <v>458</v>
      </c>
      <c r="C169" s="143" t="s">
        <v>154</v>
      </c>
      <c r="D169" s="143">
        <v>309</v>
      </c>
      <c r="E169" s="143" t="s">
        <v>614</v>
      </c>
      <c r="F169" s="143" t="s">
        <v>157</v>
      </c>
      <c r="G169" s="143"/>
      <c r="H169" s="143"/>
      <c r="I169" s="143"/>
      <c r="J169" s="143" t="s">
        <v>626</v>
      </c>
      <c r="K169" s="143" t="s">
        <v>1390</v>
      </c>
      <c r="L169" s="144">
        <v>356</v>
      </c>
      <c r="M169" s="145">
        <v>6.5799999999999995E-4</v>
      </c>
      <c r="N169" s="145">
        <f t="shared" si="50"/>
        <v>0.23424799999999998</v>
      </c>
      <c r="O169" s="146">
        <v>0.125</v>
      </c>
      <c r="P169" s="143">
        <f t="shared" si="51"/>
        <v>44.5</v>
      </c>
      <c r="Q169" s="147">
        <f>$Q$9*L169</f>
        <v>1922.4</v>
      </c>
      <c r="R169" s="144">
        <v>700</v>
      </c>
      <c r="S169" s="143">
        <f t="shared" si="66"/>
        <v>2.4640000000000006E-2</v>
      </c>
      <c r="T169" s="143">
        <f t="shared" si="67"/>
        <v>17.248000000000005</v>
      </c>
      <c r="U169" s="143">
        <v>0.45</v>
      </c>
      <c r="V169" s="143">
        <f t="shared" si="68"/>
        <v>315</v>
      </c>
      <c r="W169" s="24">
        <f t="shared" si="69"/>
        <v>9419.760000000002</v>
      </c>
      <c r="X169" s="144">
        <v>700</v>
      </c>
      <c r="Y169" s="143">
        <v>8.3199999999999995E-4</v>
      </c>
      <c r="Z169" s="143">
        <f t="shared" si="62"/>
        <v>0.58239999999999992</v>
      </c>
      <c r="AA169" s="143">
        <v>0.312</v>
      </c>
      <c r="AB169" s="143">
        <f t="shared" si="63"/>
        <v>218.4</v>
      </c>
      <c r="AC169" s="147">
        <f t="shared" si="64"/>
        <v>3850</v>
      </c>
      <c r="AD169" s="144">
        <v>1534</v>
      </c>
      <c r="AE169" s="143">
        <f t="shared" si="52"/>
        <v>1.7698500000000002E-2</v>
      </c>
      <c r="AF169" s="143">
        <f t="shared" si="53"/>
        <v>27.149499000000002</v>
      </c>
      <c r="AG169" s="143">
        <v>0.81</v>
      </c>
      <c r="AH169" s="143">
        <f t="shared" si="54"/>
        <v>1242.5400000000002</v>
      </c>
      <c r="AI169" s="147">
        <f t="shared" si="55"/>
        <v>12578.8</v>
      </c>
      <c r="AJ169" s="144">
        <v>4328</v>
      </c>
      <c r="AK169" s="143">
        <f t="shared" si="56"/>
        <v>1.7192500000000001E-3</v>
      </c>
      <c r="AL169" s="143">
        <f t="shared" si="57"/>
        <v>7.4409140000000003</v>
      </c>
      <c r="AM169" s="143">
        <v>0.69799999999999995</v>
      </c>
      <c r="AN169" s="143">
        <f t="shared" si="58"/>
        <v>3020.944</v>
      </c>
      <c r="AO169" s="147">
        <f t="shared" si="59"/>
        <v>81799.199999999997</v>
      </c>
      <c r="AP169" s="144">
        <v>610</v>
      </c>
      <c r="AQ169" s="143">
        <f t="shared" si="60"/>
        <v>3.0800000000000007E-3</v>
      </c>
      <c r="AR169" s="143">
        <f>+AP169*AQ169</f>
        <v>1.8788000000000005</v>
      </c>
      <c r="AS169" s="143">
        <v>1.59</v>
      </c>
      <c r="AT169" s="143">
        <f>+AP169*AS169</f>
        <v>969.90000000000009</v>
      </c>
      <c r="AU169" s="147">
        <f>$AU$9*AP169</f>
        <v>7198</v>
      </c>
      <c r="AV169" s="143">
        <f t="shared" si="47"/>
        <v>8228</v>
      </c>
      <c r="AW169" s="143">
        <f t="shared" si="48"/>
        <v>5811.2839999999997</v>
      </c>
      <c r="AX169" s="24">
        <f t="shared" si="49"/>
        <v>116768.16</v>
      </c>
      <c r="AY169" s="148">
        <v>0.64500000000000002</v>
      </c>
      <c r="AZ169" s="23">
        <f t="shared" si="65"/>
        <v>5307.06</v>
      </c>
      <c r="BA169" s="24">
        <f t="shared" si="61"/>
        <v>122075.22</v>
      </c>
      <c r="BB169" s="9" t="s">
        <v>1689</v>
      </c>
      <c r="BC169" s="9" t="s">
        <v>1690</v>
      </c>
      <c r="BD169" s="9" t="s">
        <v>1691</v>
      </c>
      <c r="BE169" s="149">
        <v>76</v>
      </c>
      <c r="BF169" s="149">
        <v>436</v>
      </c>
      <c r="BG169" s="149">
        <v>4037</v>
      </c>
    </row>
    <row r="170" spans="1:59" x14ac:dyDescent="0.2">
      <c r="B170" s="143">
        <v>458</v>
      </c>
      <c r="C170" s="143" t="s">
        <v>154</v>
      </c>
      <c r="D170" s="143">
        <v>307</v>
      </c>
      <c r="E170" s="143" t="s">
        <v>480</v>
      </c>
      <c r="F170" s="143" t="s">
        <v>160</v>
      </c>
      <c r="G170" s="143"/>
      <c r="H170" s="143"/>
      <c r="I170" s="143"/>
      <c r="J170" s="143" t="s">
        <v>626</v>
      </c>
      <c r="K170" s="143" t="s">
        <v>350</v>
      </c>
      <c r="L170" s="144">
        <v>754</v>
      </c>
      <c r="M170" s="145">
        <v>6.5799999999999995E-4</v>
      </c>
      <c r="N170" s="145">
        <f t="shared" si="50"/>
        <v>0.49613199999999996</v>
      </c>
      <c r="O170" s="146">
        <v>9.4999999999999987E-2</v>
      </c>
      <c r="P170" s="143">
        <f t="shared" si="51"/>
        <v>71.63</v>
      </c>
      <c r="Q170" s="147">
        <f>$Q$9*L170</f>
        <v>4071.6000000000004</v>
      </c>
      <c r="R170" s="144"/>
      <c r="S170" s="143"/>
      <c r="T170" s="143"/>
      <c r="U170" s="143"/>
      <c r="V170" s="143"/>
      <c r="W170" s="24"/>
      <c r="X170" s="144"/>
      <c r="Y170" s="143"/>
      <c r="Z170" s="143"/>
      <c r="AA170" s="143"/>
      <c r="AB170" s="143"/>
      <c r="AC170" s="147"/>
      <c r="AD170" s="144">
        <v>2456</v>
      </c>
      <c r="AE170" s="143">
        <f t="shared" si="52"/>
        <v>1.7698500000000002E-2</v>
      </c>
      <c r="AF170" s="143">
        <f t="shared" si="53"/>
        <v>43.467516000000003</v>
      </c>
      <c r="AG170" s="143">
        <v>0.81</v>
      </c>
      <c r="AH170" s="143">
        <f t="shared" si="54"/>
        <v>1989.3600000000001</v>
      </c>
      <c r="AI170" s="147">
        <f t="shared" si="55"/>
        <v>20139.199999999997</v>
      </c>
      <c r="AJ170" s="144">
        <v>8580</v>
      </c>
      <c r="AK170" s="143">
        <f t="shared" si="56"/>
        <v>1.7192500000000001E-3</v>
      </c>
      <c r="AL170" s="143">
        <f t="shared" si="57"/>
        <v>14.751165</v>
      </c>
      <c r="AM170" s="143">
        <v>0.69799999999999995</v>
      </c>
      <c r="AN170" s="143">
        <f t="shared" si="58"/>
        <v>5988.8399999999992</v>
      </c>
      <c r="AO170" s="147">
        <f t="shared" si="59"/>
        <v>162162</v>
      </c>
      <c r="AP170" s="144">
        <v>950</v>
      </c>
      <c r="AQ170" s="143">
        <f t="shared" si="60"/>
        <v>3.0800000000000007E-3</v>
      </c>
      <c r="AR170" s="143">
        <f>+AP170*AQ170</f>
        <v>2.9260000000000006</v>
      </c>
      <c r="AS170" s="143">
        <v>1.59</v>
      </c>
      <c r="AT170" s="143">
        <f>+AP170*AS170</f>
        <v>1510.5</v>
      </c>
      <c r="AU170" s="147">
        <f>$AU$9*AP170</f>
        <v>11210</v>
      </c>
      <c r="AV170" s="143">
        <f t="shared" si="47"/>
        <v>12740</v>
      </c>
      <c r="AW170" s="143">
        <f t="shared" si="48"/>
        <v>9560.33</v>
      </c>
      <c r="AX170" s="24">
        <f t="shared" si="49"/>
        <v>197582.8</v>
      </c>
      <c r="AY170" s="148">
        <v>0.64500000000000002</v>
      </c>
      <c r="AZ170" s="23">
        <f t="shared" si="65"/>
        <v>8217.3000000000011</v>
      </c>
      <c r="BA170" s="24">
        <f t="shared" si="61"/>
        <v>205800.09999999998</v>
      </c>
      <c r="BB170" s="9" t="s">
        <v>1689</v>
      </c>
      <c r="BC170" s="9" t="s">
        <v>1690</v>
      </c>
      <c r="BD170" s="9" t="s">
        <v>1691</v>
      </c>
      <c r="BE170" s="149">
        <v>158</v>
      </c>
      <c r="BF170" s="149">
        <v>907</v>
      </c>
      <c r="BG170" s="149">
        <v>7563</v>
      </c>
    </row>
    <row r="171" spans="1:59" x14ac:dyDescent="0.2">
      <c r="B171" s="143">
        <v>458</v>
      </c>
      <c r="C171" s="143" t="s">
        <v>154</v>
      </c>
      <c r="D171" s="143">
        <v>307</v>
      </c>
      <c r="E171" s="143" t="s">
        <v>480</v>
      </c>
      <c r="F171" s="143" t="s">
        <v>160</v>
      </c>
      <c r="G171" s="143"/>
      <c r="H171" s="143"/>
      <c r="I171" s="143"/>
      <c r="J171" s="143" t="s">
        <v>626</v>
      </c>
      <c r="K171" s="143" t="s">
        <v>1224</v>
      </c>
      <c r="L171" s="144"/>
      <c r="M171" s="145"/>
      <c r="N171" s="145"/>
      <c r="O171" s="146"/>
      <c r="P171" s="143"/>
      <c r="Q171" s="147"/>
      <c r="R171" s="144"/>
      <c r="S171" s="143"/>
      <c r="T171" s="143"/>
      <c r="U171" s="143"/>
      <c r="V171" s="143"/>
      <c r="W171" s="24"/>
      <c r="X171" s="144">
        <v>4000</v>
      </c>
      <c r="Y171" s="143">
        <v>8.3199999999999995E-4</v>
      </c>
      <c r="Z171" s="143">
        <f t="shared" si="62"/>
        <v>3.3279999999999998</v>
      </c>
      <c r="AA171" s="143">
        <v>0.312</v>
      </c>
      <c r="AB171" s="143">
        <f t="shared" si="63"/>
        <v>1248</v>
      </c>
      <c r="AC171" s="147">
        <f t="shared" si="64"/>
        <v>22000</v>
      </c>
      <c r="AD171" s="144"/>
      <c r="AE171" s="143"/>
      <c r="AF171" s="143"/>
      <c r="AG171" s="143"/>
      <c r="AH171" s="143"/>
      <c r="AI171" s="147"/>
      <c r="AJ171" s="144"/>
      <c r="AK171" s="143"/>
      <c r="AL171" s="143"/>
      <c r="AM171" s="143"/>
      <c r="AN171" s="143"/>
      <c r="AO171" s="147"/>
      <c r="AP171" s="144"/>
      <c r="AQ171" s="143"/>
      <c r="AR171" s="143"/>
      <c r="AS171" s="143"/>
      <c r="AT171" s="143"/>
      <c r="AU171" s="147"/>
      <c r="AV171" s="143">
        <f t="shared" si="47"/>
        <v>4000</v>
      </c>
      <c r="AW171" s="143">
        <f t="shared" si="48"/>
        <v>1248</v>
      </c>
      <c r="AX171" s="24">
        <f t="shared" si="49"/>
        <v>22000</v>
      </c>
      <c r="AY171" s="148">
        <v>0.64500000000000002</v>
      </c>
      <c r="AZ171" s="23">
        <f t="shared" si="65"/>
        <v>2580</v>
      </c>
      <c r="BA171" s="24">
        <f t="shared" si="61"/>
        <v>24580</v>
      </c>
      <c r="BB171" s="9" t="s">
        <v>1689</v>
      </c>
      <c r="BC171" s="9" t="s">
        <v>1690</v>
      </c>
      <c r="BD171" s="9" t="s">
        <v>1691</v>
      </c>
      <c r="BE171" s="149">
        <v>2</v>
      </c>
      <c r="BF171" s="149">
        <v>16</v>
      </c>
      <c r="BG171" s="149">
        <v>233</v>
      </c>
    </row>
    <row r="172" spans="1:59" x14ac:dyDescent="0.2">
      <c r="B172" s="143">
        <v>458</v>
      </c>
      <c r="C172" s="143" t="s">
        <v>154</v>
      </c>
      <c r="D172" s="143">
        <v>314</v>
      </c>
      <c r="E172" s="143" t="s">
        <v>615</v>
      </c>
      <c r="F172" s="143" t="s">
        <v>165</v>
      </c>
      <c r="G172" s="143"/>
      <c r="H172" s="143"/>
      <c r="I172" s="143"/>
      <c r="J172" s="143" t="s">
        <v>626</v>
      </c>
      <c r="K172" s="143" t="s">
        <v>1224</v>
      </c>
      <c r="L172" s="144"/>
      <c r="M172" s="145"/>
      <c r="N172" s="145"/>
      <c r="O172" s="146"/>
      <c r="P172" s="143"/>
      <c r="Q172" s="147"/>
      <c r="R172" s="144"/>
      <c r="S172" s="143"/>
      <c r="T172" s="143"/>
      <c r="U172" s="143"/>
      <c r="V172" s="143"/>
      <c r="W172" s="24"/>
      <c r="X172" s="144">
        <v>880</v>
      </c>
      <c r="Y172" s="143">
        <v>8.3199999999999995E-4</v>
      </c>
      <c r="Z172" s="143">
        <f t="shared" si="62"/>
        <v>0.73215999999999992</v>
      </c>
      <c r="AA172" s="143">
        <v>0.312</v>
      </c>
      <c r="AB172" s="143">
        <f t="shared" si="63"/>
        <v>274.56</v>
      </c>
      <c r="AC172" s="147">
        <f t="shared" si="64"/>
        <v>4840</v>
      </c>
      <c r="AD172" s="144"/>
      <c r="AE172" s="143"/>
      <c r="AF172" s="143"/>
      <c r="AG172" s="143"/>
      <c r="AH172" s="143"/>
      <c r="AI172" s="147"/>
      <c r="AJ172" s="144"/>
      <c r="AK172" s="143"/>
      <c r="AL172" s="143"/>
      <c r="AM172" s="143"/>
      <c r="AN172" s="143"/>
      <c r="AO172" s="147"/>
      <c r="AP172" s="144"/>
      <c r="AQ172" s="143"/>
      <c r="AR172" s="143"/>
      <c r="AS172" s="143"/>
      <c r="AT172" s="143"/>
      <c r="AU172" s="147"/>
      <c r="AV172" s="143">
        <f t="shared" si="47"/>
        <v>880</v>
      </c>
      <c r="AW172" s="143">
        <f t="shared" si="48"/>
        <v>274.56</v>
      </c>
      <c r="AX172" s="24">
        <f t="shared" si="49"/>
        <v>4840</v>
      </c>
      <c r="AY172" s="148">
        <v>0.64500000000000002</v>
      </c>
      <c r="AZ172" s="23">
        <f t="shared" si="65"/>
        <v>567.6</v>
      </c>
      <c r="BA172" s="24">
        <f t="shared" si="61"/>
        <v>5407.6</v>
      </c>
      <c r="BB172" s="9" t="s">
        <v>1689</v>
      </c>
      <c r="BC172" s="9" t="s">
        <v>1690</v>
      </c>
      <c r="BD172" s="9" t="s">
        <v>1691</v>
      </c>
      <c r="BE172" s="149" t="s">
        <v>1493</v>
      </c>
      <c r="BF172" s="149" t="s">
        <v>1493</v>
      </c>
      <c r="BG172" s="149" t="s">
        <v>1493</v>
      </c>
    </row>
    <row r="173" spans="1:59" x14ac:dyDescent="0.2">
      <c r="A173" s="128" t="str">
        <f>F173&amp;K173</f>
        <v>CRUCEROQUECHUA</v>
      </c>
      <c r="B173" s="143">
        <v>458</v>
      </c>
      <c r="C173" s="143" t="s">
        <v>154</v>
      </c>
      <c r="D173" s="143">
        <v>314</v>
      </c>
      <c r="E173" s="143" t="s">
        <v>615</v>
      </c>
      <c r="F173" s="143" t="s">
        <v>165</v>
      </c>
      <c r="G173" s="143"/>
      <c r="H173" s="143"/>
      <c r="I173" s="143"/>
      <c r="J173" s="143" t="s">
        <v>626</v>
      </c>
      <c r="K173" s="143" t="s">
        <v>1390</v>
      </c>
      <c r="L173" s="144">
        <v>460</v>
      </c>
      <c r="M173" s="145">
        <v>6.5799999999999995E-4</v>
      </c>
      <c r="N173" s="145">
        <f t="shared" si="50"/>
        <v>0.30267999999999995</v>
      </c>
      <c r="O173" s="146">
        <v>0.125</v>
      </c>
      <c r="P173" s="143">
        <f t="shared" si="51"/>
        <v>57.5</v>
      </c>
      <c r="Q173" s="147">
        <f>$Q$9*L173</f>
        <v>2484</v>
      </c>
      <c r="R173" s="144">
        <v>250</v>
      </c>
      <c r="S173" s="143">
        <f t="shared" si="66"/>
        <v>2.4640000000000006E-2</v>
      </c>
      <c r="T173" s="143">
        <f t="shared" si="67"/>
        <v>6.160000000000001</v>
      </c>
      <c r="U173" s="143">
        <v>0.45</v>
      </c>
      <c r="V173" s="143">
        <f t="shared" si="68"/>
        <v>112.5</v>
      </c>
      <c r="W173" s="24">
        <f t="shared" si="69"/>
        <v>12171.6</v>
      </c>
      <c r="X173" s="144">
        <v>250</v>
      </c>
      <c r="Y173" s="143">
        <v>8.3199999999999995E-4</v>
      </c>
      <c r="Z173" s="143">
        <f t="shared" si="62"/>
        <v>0.20799999999999999</v>
      </c>
      <c r="AA173" s="143">
        <v>0.312</v>
      </c>
      <c r="AB173" s="143">
        <f t="shared" si="63"/>
        <v>78</v>
      </c>
      <c r="AC173" s="147">
        <f t="shared" si="64"/>
        <v>1375</v>
      </c>
      <c r="AD173" s="144">
        <v>667</v>
      </c>
      <c r="AE173" s="143">
        <f t="shared" si="52"/>
        <v>1.7698500000000002E-2</v>
      </c>
      <c r="AF173" s="143">
        <f t="shared" si="53"/>
        <v>11.804899500000001</v>
      </c>
      <c r="AG173" s="143">
        <v>0.81</v>
      </c>
      <c r="AH173" s="143">
        <f t="shared" si="54"/>
        <v>540.27</v>
      </c>
      <c r="AI173" s="147">
        <f t="shared" si="55"/>
        <v>5469.4</v>
      </c>
      <c r="AJ173" s="144">
        <v>1896</v>
      </c>
      <c r="AK173" s="143">
        <f t="shared" si="56"/>
        <v>1.7192500000000001E-3</v>
      </c>
      <c r="AL173" s="143">
        <f t="shared" si="57"/>
        <v>3.2596980000000002</v>
      </c>
      <c r="AM173" s="143">
        <v>0.69799999999999995</v>
      </c>
      <c r="AN173" s="143">
        <f t="shared" si="58"/>
        <v>1323.4079999999999</v>
      </c>
      <c r="AO173" s="147">
        <f t="shared" si="59"/>
        <v>35834.399999999994</v>
      </c>
      <c r="AP173" s="144">
        <v>310</v>
      </c>
      <c r="AQ173" s="143">
        <f t="shared" si="60"/>
        <v>3.0800000000000007E-3</v>
      </c>
      <c r="AR173" s="143">
        <f>+AP173*AQ173</f>
        <v>0.9548000000000002</v>
      </c>
      <c r="AS173" s="143">
        <v>1.59</v>
      </c>
      <c r="AT173" s="143">
        <f>+AP173*AS173</f>
        <v>492.90000000000003</v>
      </c>
      <c r="AU173" s="147">
        <f>$AU$9*AP173</f>
        <v>3658</v>
      </c>
      <c r="AV173" s="143">
        <f t="shared" si="47"/>
        <v>3833</v>
      </c>
      <c r="AW173" s="143">
        <f t="shared" si="48"/>
        <v>2604.578</v>
      </c>
      <c r="AX173" s="24">
        <f t="shared" si="49"/>
        <v>60992.399999999994</v>
      </c>
      <c r="AY173" s="148">
        <v>0.64500000000000002</v>
      </c>
      <c r="AZ173" s="23">
        <f t="shared" si="65"/>
        <v>2472.2849999999999</v>
      </c>
      <c r="BA173" s="24">
        <f t="shared" si="61"/>
        <v>63464.684999999998</v>
      </c>
      <c r="BB173" s="9" t="s">
        <v>1689</v>
      </c>
      <c r="BC173" s="9" t="s">
        <v>1690</v>
      </c>
      <c r="BD173" s="9" t="s">
        <v>1691</v>
      </c>
      <c r="BE173" s="149">
        <v>56</v>
      </c>
      <c r="BF173" s="149">
        <v>319</v>
      </c>
      <c r="BG173" s="149">
        <v>3163</v>
      </c>
    </row>
    <row r="174" spans="1:59" x14ac:dyDescent="0.2">
      <c r="B174" s="143">
        <v>458</v>
      </c>
      <c r="C174" s="143" t="s">
        <v>154</v>
      </c>
      <c r="D174" s="143">
        <v>306</v>
      </c>
      <c r="E174" s="143" t="s">
        <v>481</v>
      </c>
      <c r="F174" s="143" t="s">
        <v>163</v>
      </c>
      <c r="G174" s="143"/>
      <c r="H174" s="143"/>
      <c r="I174" s="143"/>
      <c r="J174" s="143" t="s">
        <v>626</v>
      </c>
      <c r="K174" s="143" t="s">
        <v>350</v>
      </c>
      <c r="L174" s="144">
        <v>2456</v>
      </c>
      <c r="M174" s="145">
        <v>6.5799999999999995E-4</v>
      </c>
      <c r="N174" s="145">
        <f t="shared" si="50"/>
        <v>1.6160479999999999</v>
      </c>
      <c r="O174" s="146">
        <v>9.5000000000000001E-2</v>
      </c>
      <c r="P174" s="143">
        <f t="shared" si="51"/>
        <v>233.32</v>
      </c>
      <c r="Q174" s="147">
        <f>$Q$9*L174</f>
        <v>13262.400000000001</v>
      </c>
      <c r="R174" s="144"/>
      <c r="S174" s="143"/>
      <c r="T174" s="143"/>
      <c r="U174" s="143"/>
      <c r="V174" s="143"/>
      <c r="W174" s="24"/>
      <c r="X174" s="144"/>
      <c r="Y174" s="143"/>
      <c r="Z174" s="143"/>
      <c r="AA174" s="143"/>
      <c r="AB174" s="143"/>
      <c r="AC174" s="147"/>
      <c r="AD174" s="144">
        <v>2271</v>
      </c>
      <c r="AE174" s="143">
        <f t="shared" si="52"/>
        <v>1.7698500000000002E-2</v>
      </c>
      <c r="AF174" s="143">
        <f t="shared" si="53"/>
        <v>40.193293500000003</v>
      </c>
      <c r="AG174" s="143">
        <v>0.81</v>
      </c>
      <c r="AH174" s="143">
        <f t="shared" si="54"/>
        <v>1839.5100000000002</v>
      </c>
      <c r="AI174" s="147">
        <f t="shared" si="55"/>
        <v>18622.199999999997</v>
      </c>
      <c r="AJ174" s="144">
        <v>7100</v>
      </c>
      <c r="AK174" s="143">
        <f t="shared" si="56"/>
        <v>1.7192500000000001E-3</v>
      </c>
      <c r="AL174" s="143">
        <f t="shared" si="57"/>
        <v>12.206675000000001</v>
      </c>
      <c r="AM174" s="143">
        <v>0.69799999999999995</v>
      </c>
      <c r="AN174" s="143">
        <f t="shared" si="58"/>
        <v>4955.7999999999993</v>
      </c>
      <c r="AO174" s="147">
        <f t="shared" si="59"/>
        <v>134190</v>
      </c>
      <c r="AP174" s="144">
        <v>700</v>
      </c>
      <c r="AQ174" s="143">
        <f t="shared" si="60"/>
        <v>3.0800000000000007E-3</v>
      </c>
      <c r="AR174" s="143">
        <f>+AP174*AQ174</f>
        <v>2.1560000000000006</v>
      </c>
      <c r="AS174" s="143">
        <v>1.59</v>
      </c>
      <c r="AT174" s="143">
        <f>+AP174*AS174</f>
        <v>1113</v>
      </c>
      <c r="AU174" s="147">
        <f>$AU$9*AP174</f>
        <v>8260</v>
      </c>
      <c r="AV174" s="143">
        <f t="shared" si="47"/>
        <v>12527</v>
      </c>
      <c r="AW174" s="143">
        <f t="shared" si="48"/>
        <v>8141.6299999999992</v>
      </c>
      <c r="AX174" s="24">
        <f t="shared" si="49"/>
        <v>174334.6</v>
      </c>
      <c r="AY174" s="148">
        <v>0.64500000000000002</v>
      </c>
      <c r="AZ174" s="23">
        <f t="shared" si="65"/>
        <v>8079.915</v>
      </c>
      <c r="BA174" s="24">
        <f t="shared" si="61"/>
        <v>182414.51500000001</v>
      </c>
      <c r="BB174" s="9" t="s">
        <v>1689</v>
      </c>
      <c r="BC174" s="9" t="s">
        <v>1690</v>
      </c>
      <c r="BD174" s="9" t="s">
        <v>1691</v>
      </c>
      <c r="BE174" s="149">
        <v>119</v>
      </c>
      <c r="BF174" s="149">
        <v>593</v>
      </c>
      <c r="BG174" s="149">
        <v>3435</v>
      </c>
    </row>
    <row r="175" spans="1:59" x14ac:dyDescent="0.2">
      <c r="B175" s="143">
        <v>458</v>
      </c>
      <c r="C175" s="143" t="s">
        <v>154</v>
      </c>
      <c r="D175" s="143">
        <v>306</v>
      </c>
      <c r="E175" s="143" t="s">
        <v>481</v>
      </c>
      <c r="F175" s="143" t="s">
        <v>163</v>
      </c>
      <c r="G175" s="143"/>
      <c r="H175" s="143"/>
      <c r="I175" s="143"/>
      <c r="J175" s="143" t="s">
        <v>626</v>
      </c>
      <c r="K175" s="143" t="s">
        <v>1224</v>
      </c>
      <c r="L175" s="144"/>
      <c r="M175" s="145"/>
      <c r="N175" s="145"/>
      <c r="O175" s="146"/>
      <c r="P175" s="143"/>
      <c r="Q175" s="147"/>
      <c r="R175" s="144"/>
      <c r="S175" s="143"/>
      <c r="T175" s="143"/>
      <c r="U175" s="143"/>
      <c r="V175" s="143"/>
      <c r="W175" s="24"/>
      <c r="X175" s="144">
        <v>4080</v>
      </c>
      <c r="Y175" s="143">
        <v>8.3199999999999995E-4</v>
      </c>
      <c r="Z175" s="143">
        <f t="shared" si="62"/>
        <v>3.3945599999999998</v>
      </c>
      <c r="AA175" s="143">
        <v>0.312</v>
      </c>
      <c r="AB175" s="143">
        <f t="shared" si="63"/>
        <v>1272.96</v>
      </c>
      <c r="AC175" s="147">
        <f t="shared" si="64"/>
        <v>22440</v>
      </c>
      <c r="AD175" s="144"/>
      <c r="AE175" s="143"/>
      <c r="AF175" s="143"/>
      <c r="AG175" s="143"/>
      <c r="AH175" s="143"/>
      <c r="AI175" s="147"/>
      <c r="AJ175" s="144"/>
      <c r="AK175" s="143"/>
      <c r="AL175" s="143"/>
      <c r="AM175" s="143"/>
      <c r="AN175" s="143"/>
      <c r="AO175" s="147"/>
      <c r="AP175" s="144"/>
      <c r="AQ175" s="143"/>
      <c r="AR175" s="143"/>
      <c r="AS175" s="143"/>
      <c r="AT175" s="143"/>
      <c r="AU175" s="147"/>
      <c r="AV175" s="143">
        <f t="shared" si="47"/>
        <v>4080</v>
      </c>
      <c r="AW175" s="143">
        <f t="shared" si="48"/>
        <v>1272.96</v>
      </c>
      <c r="AX175" s="24">
        <f t="shared" si="49"/>
        <v>22440</v>
      </c>
      <c r="AY175" s="148">
        <v>0.64500000000000002</v>
      </c>
      <c r="AZ175" s="23">
        <f t="shared" si="65"/>
        <v>2631.6</v>
      </c>
      <c r="BA175" s="24">
        <f t="shared" si="61"/>
        <v>25071.599999999999</v>
      </c>
      <c r="BB175" s="9" t="s">
        <v>1689</v>
      </c>
      <c r="BC175" s="9" t="s">
        <v>1690</v>
      </c>
      <c r="BD175" s="9" t="s">
        <v>1691</v>
      </c>
      <c r="BE175" s="149">
        <v>9</v>
      </c>
      <c r="BF175" s="149">
        <v>57</v>
      </c>
      <c r="BG175" s="149">
        <v>991</v>
      </c>
    </row>
    <row r="176" spans="1:59" x14ac:dyDescent="0.2">
      <c r="B176" s="143">
        <v>458</v>
      </c>
      <c r="C176" s="143" t="s">
        <v>154</v>
      </c>
      <c r="D176" s="143">
        <v>304</v>
      </c>
      <c r="E176" s="143" t="s">
        <v>483</v>
      </c>
      <c r="F176" s="143" t="s">
        <v>167</v>
      </c>
      <c r="G176" s="143"/>
      <c r="H176" s="143"/>
      <c r="I176" s="143"/>
      <c r="J176" s="143" t="s">
        <v>626</v>
      </c>
      <c r="K176" s="143" t="s">
        <v>350</v>
      </c>
      <c r="L176" s="144">
        <v>1614</v>
      </c>
      <c r="M176" s="145">
        <v>6.5799999999999995E-4</v>
      </c>
      <c r="N176" s="145">
        <f t="shared" si="50"/>
        <v>1.062012</v>
      </c>
      <c r="O176" s="146">
        <v>9.4999999999999987E-2</v>
      </c>
      <c r="P176" s="143">
        <f t="shared" si="51"/>
        <v>153.32999999999998</v>
      </c>
      <c r="Q176" s="147">
        <f>$Q$9*L176</f>
        <v>8715.6</v>
      </c>
      <c r="R176" s="144"/>
      <c r="S176" s="143"/>
      <c r="T176" s="143"/>
      <c r="U176" s="143"/>
      <c r="V176" s="143"/>
      <c r="W176" s="24"/>
      <c r="X176" s="144"/>
      <c r="Y176" s="143"/>
      <c r="Z176" s="143"/>
      <c r="AA176" s="143"/>
      <c r="AB176" s="143"/>
      <c r="AC176" s="147"/>
      <c r="AD176" s="144">
        <v>2273</v>
      </c>
      <c r="AE176" s="143">
        <f t="shared" si="52"/>
        <v>1.7698500000000002E-2</v>
      </c>
      <c r="AF176" s="143">
        <f t="shared" si="53"/>
        <v>40.228690500000006</v>
      </c>
      <c r="AG176" s="143">
        <v>0.81</v>
      </c>
      <c r="AH176" s="143">
        <f t="shared" si="54"/>
        <v>1841.13</v>
      </c>
      <c r="AI176" s="147">
        <f t="shared" si="55"/>
        <v>18638.599999999999</v>
      </c>
      <c r="AJ176" s="144">
        <v>8070</v>
      </c>
      <c r="AK176" s="143">
        <f t="shared" si="56"/>
        <v>1.7192500000000001E-3</v>
      </c>
      <c r="AL176" s="143">
        <f t="shared" si="57"/>
        <v>13.874347500000001</v>
      </c>
      <c r="AM176" s="143">
        <v>0.69799999999999995</v>
      </c>
      <c r="AN176" s="143">
        <f t="shared" si="58"/>
        <v>5632.86</v>
      </c>
      <c r="AO176" s="147">
        <f t="shared" si="59"/>
        <v>152523</v>
      </c>
      <c r="AP176" s="144">
        <v>850</v>
      </c>
      <c r="AQ176" s="143">
        <f t="shared" si="60"/>
        <v>3.0800000000000007E-3</v>
      </c>
      <c r="AR176" s="143">
        <f>+AP176*AQ176</f>
        <v>2.6180000000000008</v>
      </c>
      <c r="AS176" s="143">
        <v>1.59</v>
      </c>
      <c r="AT176" s="143">
        <f>+AP176*AS176</f>
        <v>1351.5</v>
      </c>
      <c r="AU176" s="147">
        <f>$AU$9*AP176</f>
        <v>10030</v>
      </c>
      <c r="AV176" s="143">
        <f t="shared" si="47"/>
        <v>12807</v>
      </c>
      <c r="AW176" s="143">
        <f t="shared" si="48"/>
        <v>8978.82</v>
      </c>
      <c r="AX176" s="24">
        <f t="shared" si="49"/>
        <v>189907.20000000001</v>
      </c>
      <c r="AY176" s="148">
        <v>0.64500000000000002</v>
      </c>
      <c r="AZ176" s="23">
        <f t="shared" si="65"/>
        <v>8260.5149999999994</v>
      </c>
      <c r="BA176" s="24">
        <f t="shared" si="61"/>
        <v>198167.71500000003</v>
      </c>
      <c r="BB176" s="9" t="s">
        <v>1689</v>
      </c>
      <c r="BC176" s="9" t="s">
        <v>1690</v>
      </c>
      <c r="BD176" s="9" t="s">
        <v>1691</v>
      </c>
      <c r="BE176" s="149">
        <v>119</v>
      </c>
      <c r="BF176" s="149">
        <v>593</v>
      </c>
      <c r="BG176" s="149">
        <v>3435</v>
      </c>
    </row>
    <row r="177" spans="1:59" x14ac:dyDescent="0.2">
      <c r="B177" s="143">
        <v>458</v>
      </c>
      <c r="C177" s="143" t="s">
        <v>154</v>
      </c>
      <c r="D177" s="143">
        <v>304</v>
      </c>
      <c r="E177" s="143" t="s">
        <v>483</v>
      </c>
      <c r="F177" s="143" t="s">
        <v>167</v>
      </c>
      <c r="G177" s="143"/>
      <c r="H177" s="143"/>
      <c r="I177" s="143"/>
      <c r="J177" s="143" t="s">
        <v>626</v>
      </c>
      <c r="K177" s="143" t="s">
        <v>1224</v>
      </c>
      <c r="L177" s="144"/>
      <c r="M177" s="145"/>
      <c r="N177" s="145"/>
      <c r="O177" s="146"/>
      <c r="P177" s="143"/>
      <c r="Q177" s="147"/>
      <c r="R177" s="144"/>
      <c r="S177" s="143"/>
      <c r="T177" s="143"/>
      <c r="U177" s="143"/>
      <c r="V177" s="143"/>
      <c r="W177" s="24"/>
      <c r="X177" s="144">
        <v>5160</v>
      </c>
      <c r="Y177" s="143">
        <v>8.3199999999999995E-4</v>
      </c>
      <c r="Z177" s="143">
        <f t="shared" si="62"/>
        <v>4.29312</v>
      </c>
      <c r="AA177" s="143">
        <v>0.312</v>
      </c>
      <c r="AB177" s="143">
        <f t="shared" si="63"/>
        <v>1609.92</v>
      </c>
      <c r="AC177" s="147">
        <f t="shared" si="64"/>
        <v>28380</v>
      </c>
      <c r="AD177" s="144"/>
      <c r="AE177" s="143"/>
      <c r="AF177" s="143"/>
      <c r="AG177" s="143"/>
      <c r="AH177" s="143"/>
      <c r="AI177" s="147"/>
      <c r="AJ177" s="144"/>
      <c r="AK177" s="143"/>
      <c r="AL177" s="143"/>
      <c r="AM177" s="143"/>
      <c r="AN177" s="143"/>
      <c r="AO177" s="147"/>
      <c r="AP177" s="144"/>
      <c r="AQ177" s="143"/>
      <c r="AR177" s="143"/>
      <c r="AS177" s="143"/>
      <c r="AT177" s="143"/>
      <c r="AU177" s="147"/>
      <c r="AV177" s="143">
        <f t="shared" si="47"/>
        <v>5160</v>
      </c>
      <c r="AW177" s="143">
        <f t="shared" si="48"/>
        <v>1609.92</v>
      </c>
      <c r="AX177" s="24">
        <f t="shared" si="49"/>
        <v>28380</v>
      </c>
      <c r="AY177" s="148">
        <v>0.64500000000000002</v>
      </c>
      <c r="AZ177" s="23">
        <f t="shared" si="65"/>
        <v>3328.2000000000003</v>
      </c>
      <c r="BA177" s="24">
        <f t="shared" si="61"/>
        <v>31708.2</v>
      </c>
      <c r="BB177" s="9" t="s">
        <v>1689</v>
      </c>
      <c r="BC177" s="9" t="s">
        <v>1690</v>
      </c>
      <c r="BD177" s="9" t="s">
        <v>1691</v>
      </c>
      <c r="BE177" s="149" t="s">
        <v>1493</v>
      </c>
      <c r="BF177" s="149" t="s">
        <v>1493</v>
      </c>
      <c r="BG177" s="149" t="s">
        <v>1493</v>
      </c>
    </row>
    <row r="178" spans="1:59" x14ac:dyDescent="0.2">
      <c r="A178" s="128" t="str">
        <f>F178&amp;K178</f>
        <v>HUANCANEQUECHUA</v>
      </c>
      <c r="B178" s="143">
        <v>458</v>
      </c>
      <c r="C178" s="143" t="s">
        <v>154</v>
      </c>
      <c r="D178" s="143">
        <v>304</v>
      </c>
      <c r="E178" s="143" t="s">
        <v>483</v>
      </c>
      <c r="F178" s="143" t="s">
        <v>167</v>
      </c>
      <c r="G178" s="143"/>
      <c r="H178" s="143"/>
      <c r="I178" s="143"/>
      <c r="J178" s="143" t="s">
        <v>626</v>
      </c>
      <c r="K178" s="143" t="s">
        <v>1390</v>
      </c>
      <c r="L178" s="144">
        <v>1126</v>
      </c>
      <c r="M178" s="145">
        <v>6.5799999999999995E-4</v>
      </c>
      <c r="N178" s="145">
        <f t="shared" si="50"/>
        <v>0.7409079999999999</v>
      </c>
      <c r="O178" s="146">
        <v>0.125</v>
      </c>
      <c r="P178" s="143">
        <f t="shared" si="51"/>
        <v>140.75</v>
      </c>
      <c r="Q178" s="147">
        <f>$Q$9*L178</f>
        <v>6080.4000000000005</v>
      </c>
      <c r="R178" s="144">
        <v>600</v>
      </c>
      <c r="S178" s="143">
        <f t="shared" si="66"/>
        <v>2.4640000000000006E-2</v>
      </c>
      <c r="T178" s="143">
        <f t="shared" si="67"/>
        <v>14.784000000000004</v>
      </c>
      <c r="U178" s="143">
        <v>0.45</v>
      </c>
      <c r="V178" s="143">
        <f t="shared" si="68"/>
        <v>270</v>
      </c>
      <c r="W178" s="24">
        <f t="shared" si="69"/>
        <v>29793.960000000006</v>
      </c>
      <c r="X178" s="144">
        <v>600</v>
      </c>
      <c r="Y178" s="143">
        <v>8.3199999999999995E-4</v>
      </c>
      <c r="Z178" s="143">
        <f t="shared" si="62"/>
        <v>0.49919999999999998</v>
      </c>
      <c r="AA178" s="143">
        <v>0.312</v>
      </c>
      <c r="AB178" s="143">
        <f t="shared" si="63"/>
        <v>187.2</v>
      </c>
      <c r="AC178" s="147">
        <f t="shared" si="64"/>
        <v>3300</v>
      </c>
      <c r="AD178" s="144">
        <v>972</v>
      </c>
      <c r="AE178" s="143">
        <f t="shared" si="52"/>
        <v>1.7698500000000002E-2</v>
      </c>
      <c r="AF178" s="143">
        <f t="shared" si="53"/>
        <v>17.202942000000004</v>
      </c>
      <c r="AG178" s="143">
        <v>0.81</v>
      </c>
      <c r="AH178" s="143">
        <f t="shared" si="54"/>
        <v>787.32</v>
      </c>
      <c r="AI178" s="147">
        <f t="shared" si="55"/>
        <v>7970.4</v>
      </c>
      <c r="AJ178" s="144">
        <v>2376</v>
      </c>
      <c r="AK178" s="143">
        <f t="shared" si="56"/>
        <v>1.7192500000000001E-3</v>
      </c>
      <c r="AL178" s="143">
        <f t="shared" si="57"/>
        <v>4.0849380000000002</v>
      </c>
      <c r="AM178" s="143">
        <v>0.69799999999999995</v>
      </c>
      <c r="AN178" s="143">
        <f t="shared" si="58"/>
        <v>1658.4479999999999</v>
      </c>
      <c r="AO178" s="147">
        <f t="shared" si="59"/>
        <v>44906.399999999994</v>
      </c>
      <c r="AP178" s="144">
        <v>360</v>
      </c>
      <c r="AQ178" s="143">
        <f t="shared" si="60"/>
        <v>3.0800000000000007E-3</v>
      </c>
      <c r="AR178" s="143">
        <f>+AP178*AQ178</f>
        <v>1.1088000000000002</v>
      </c>
      <c r="AS178" s="143">
        <v>1.59</v>
      </c>
      <c r="AT178" s="143">
        <f>+AP178*AS178</f>
        <v>572.4</v>
      </c>
      <c r="AU178" s="147">
        <f>$AU$9*AP178</f>
        <v>4248</v>
      </c>
      <c r="AV178" s="143">
        <f t="shared" si="47"/>
        <v>6034</v>
      </c>
      <c r="AW178" s="143">
        <f t="shared" si="48"/>
        <v>3616.1179999999999</v>
      </c>
      <c r="AX178" s="24">
        <f t="shared" si="49"/>
        <v>96299.16</v>
      </c>
      <c r="AY178" s="148">
        <v>0.64500000000000002</v>
      </c>
      <c r="AZ178" s="23">
        <f t="shared" si="65"/>
        <v>3891.9300000000003</v>
      </c>
      <c r="BA178" s="24">
        <f t="shared" si="61"/>
        <v>100191.09</v>
      </c>
      <c r="BB178" s="9" t="s">
        <v>1689</v>
      </c>
      <c r="BC178" s="9" t="s">
        <v>1690</v>
      </c>
      <c r="BD178" s="9" t="s">
        <v>1691</v>
      </c>
      <c r="BE178" s="149">
        <v>35</v>
      </c>
      <c r="BF178" s="149">
        <v>222</v>
      </c>
      <c r="BG178" s="149">
        <v>1902</v>
      </c>
    </row>
    <row r="179" spans="1:59" x14ac:dyDescent="0.2">
      <c r="B179" s="143">
        <v>458</v>
      </c>
      <c r="C179" s="143" t="s">
        <v>154</v>
      </c>
      <c r="D179" s="143">
        <v>312</v>
      </c>
      <c r="E179" s="143" t="s">
        <v>484</v>
      </c>
      <c r="F179" s="143" t="s">
        <v>168</v>
      </c>
      <c r="G179" s="143"/>
      <c r="H179" s="143"/>
      <c r="I179" s="143"/>
      <c r="J179" s="143" t="s">
        <v>626</v>
      </c>
      <c r="K179" s="143" t="s">
        <v>1224</v>
      </c>
      <c r="L179" s="144"/>
      <c r="M179" s="145"/>
      <c r="N179" s="145"/>
      <c r="O179" s="146"/>
      <c r="P179" s="143"/>
      <c r="Q179" s="147"/>
      <c r="R179" s="144"/>
      <c r="S179" s="143"/>
      <c r="T179" s="143"/>
      <c r="U179" s="143"/>
      <c r="V179" s="143"/>
      <c r="W179" s="24"/>
      <c r="X179" s="144">
        <v>1860</v>
      </c>
      <c r="Y179" s="143">
        <v>8.3199999999999995E-4</v>
      </c>
      <c r="Z179" s="143">
        <f t="shared" si="62"/>
        <v>1.54752</v>
      </c>
      <c r="AA179" s="143">
        <v>0.312</v>
      </c>
      <c r="AB179" s="143">
        <f t="shared" si="63"/>
        <v>580.32000000000005</v>
      </c>
      <c r="AC179" s="147">
        <f t="shared" si="64"/>
        <v>10230</v>
      </c>
      <c r="AD179" s="144"/>
      <c r="AE179" s="143"/>
      <c r="AF179" s="143"/>
      <c r="AG179" s="143"/>
      <c r="AH179" s="143"/>
      <c r="AI179" s="147"/>
      <c r="AJ179" s="144"/>
      <c r="AK179" s="143"/>
      <c r="AL179" s="143"/>
      <c r="AM179" s="143"/>
      <c r="AN179" s="143"/>
      <c r="AO179" s="147"/>
      <c r="AP179" s="144"/>
      <c r="AQ179" s="143"/>
      <c r="AR179" s="143"/>
      <c r="AS179" s="143"/>
      <c r="AT179" s="143"/>
      <c r="AU179" s="147"/>
      <c r="AV179" s="143">
        <f t="shared" si="47"/>
        <v>1860</v>
      </c>
      <c r="AW179" s="143">
        <f t="shared" si="48"/>
        <v>580.32000000000005</v>
      </c>
      <c r="AX179" s="24">
        <f t="shared" si="49"/>
        <v>10230</v>
      </c>
      <c r="AY179" s="148">
        <v>0.64500000000000002</v>
      </c>
      <c r="AZ179" s="23">
        <f t="shared" si="65"/>
        <v>1199.7</v>
      </c>
      <c r="BA179" s="24">
        <f t="shared" si="61"/>
        <v>11429.7</v>
      </c>
      <c r="BB179" s="9" t="s">
        <v>1689</v>
      </c>
      <c r="BC179" s="9" t="s">
        <v>1690</v>
      </c>
      <c r="BD179" s="9" t="s">
        <v>1691</v>
      </c>
      <c r="BE179" s="149">
        <v>108</v>
      </c>
      <c r="BF179" s="149">
        <v>576</v>
      </c>
      <c r="BG179" s="149">
        <v>3259</v>
      </c>
    </row>
    <row r="180" spans="1:59" x14ac:dyDescent="0.2">
      <c r="A180" s="128" t="str">
        <f>F180&amp;K180</f>
        <v>LAMPAQUECHUA</v>
      </c>
      <c r="B180" s="143">
        <v>458</v>
      </c>
      <c r="C180" s="143" t="s">
        <v>154</v>
      </c>
      <c r="D180" s="143">
        <v>312</v>
      </c>
      <c r="E180" s="143" t="s">
        <v>484</v>
      </c>
      <c r="F180" s="143" t="s">
        <v>168</v>
      </c>
      <c r="G180" s="143"/>
      <c r="H180" s="143"/>
      <c r="I180" s="143"/>
      <c r="J180" s="143" t="s">
        <v>626</v>
      </c>
      <c r="K180" s="143" t="s">
        <v>1390</v>
      </c>
      <c r="L180" s="144">
        <v>904</v>
      </c>
      <c r="M180" s="145">
        <v>6.5799999999999995E-4</v>
      </c>
      <c r="N180" s="145">
        <f t="shared" si="50"/>
        <v>0.59483199999999992</v>
      </c>
      <c r="O180" s="146">
        <v>0.125</v>
      </c>
      <c r="P180" s="143">
        <f t="shared" si="51"/>
        <v>113</v>
      </c>
      <c r="Q180" s="147">
        <f>$Q$9*L180</f>
        <v>4881.6000000000004</v>
      </c>
      <c r="R180" s="144">
        <v>800</v>
      </c>
      <c r="S180" s="143">
        <f t="shared" si="66"/>
        <v>2.4640000000000006E-2</v>
      </c>
      <c r="T180" s="143">
        <f t="shared" si="67"/>
        <v>19.712000000000003</v>
      </c>
      <c r="U180" s="143">
        <v>0.45</v>
      </c>
      <c r="V180" s="143">
        <f t="shared" si="68"/>
        <v>360</v>
      </c>
      <c r="W180" s="24">
        <f t="shared" si="69"/>
        <v>23919.840000000004</v>
      </c>
      <c r="X180" s="144">
        <v>800</v>
      </c>
      <c r="Y180" s="143">
        <v>8.3199999999999995E-4</v>
      </c>
      <c r="Z180" s="143">
        <f t="shared" si="62"/>
        <v>0.66559999999999997</v>
      </c>
      <c r="AA180" s="143">
        <v>0.312</v>
      </c>
      <c r="AB180" s="143">
        <f t="shared" si="63"/>
        <v>249.6</v>
      </c>
      <c r="AC180" s="147">
        <f t="shared" si="64"/>
        <v>4400</v>
      </c>
      <c r="AD180" s="144">
        <v>1519</v>
      </c>
      <c r="AE180" s="143">
        <f t="shared" si="52"/>
        <v>1.7698500000000002E-2</v>
      </c>
      <c r="AF180" s="143">
        <f t="shared" si="53"/>
        <v>26.884021500000003</v>
      </c>
      <c r="AG180" s="143">
        <v>0.81</v>
      </c>
      <c r="AH180" s="143">
        <f t="shared" si="54"/>
        <v>1230.3900000000001</v>
      </c>
      <c r="AI180" s="147">
        <f t="shared" si="55"/>
        <v>12455.8</v>
      </c>
      <c r="AJ180" s="144">
        <v>4800</v>
      </c>
      <c r="AK180" s="143">
        <f t="shared" si="56"/>
        <v>1.7192500000000001E-3</v>
      </c>
      <c r="AL180" s="143">
        <f t="shared" si="57"/>
        <v>8.2523999999999997</v>
      </c>
      <c r="AM180" s="143">
        <v>0.69799999999999995</v>
      </c>
      <c r="AN180" s="143">
        <f t="shared" si="58"/>
        <v>3350.3999999999996</v>
      </c>
      <c r="AO180" s="147">
        <f t="shared" si="59"/>
        <v>90720</v>
      </c>
      <c r="AP180" s="144">
        <v>710</v>
      </c>
      <c r="AQ180" s="143">
        <f t="shared" si="60"/>
        <v>3.0800000000000007E-3</v>
      </c>
      <c r="AR180" s="143">
        <f>+AP180*AQ180</f>
        <v>2.1868000000000003</v>
      </c>
      <c r="AS180" s="143">
        <v>1.59</v>
      </c>
      <c r="AT180" s="143">
        <f>+AP180*AS180</f>
        <v>1128.9000000000001</v>
      </c>
      <c r="AU180" s="147">
        <f>$AU$9*AP180</f>
        <v>8378</v>
      </c>
      <c r="AV180" s="143">
        <f t="shared" si="47"/>
        <v>9533</v>
      </c>
      <c r="AW180" s="143">
        <f t="shared" si="48"/>
        <v>6432.2899999999991</v>
      </c>
      <c r="AX180" s="24">
        <f t="shared" si="49"/>
        <v>144755.24</v>
      </c>
      <c r="AY180" s="148">
        <v>0.64500000000000002</v>
      </c>
      <c r="AZ180" s="23">
        <f t="shared" si="65"/>
        <v>6148.7849999999999</v>
      </c>
      <c r="BA180" s="24">
        <f t="shared" si="61"/>
        <v>150904.02499999999</v>
      </c>
      <c r="BB180" s="9" t="s">
        <v>1689</v>
      </c>
      <c r="BC180" s="9" t="s">
        <v>1690</v>
      </c>
      <c r="BD180" s="9" t="s">
        <v>1691</v>
      </c>
      <c r="BE180" s="149">
        <v>108</v>
      </c>
      <c r="BF180" s="149">
        <v>576</v>
      </c>
      <c r="BG180" s="149">
        <v>3259</v>
      </c>
    </row>
    <row r="181" spans="1:59" x14ac:dyDescent="0.2">
      <c r="B181" s="143">
        <v>458</v>
      </c>
      <c r="C181" s="143" t="s">
        <v>154</v>
      </c>
      <c r="D181" s="143">
        <v>302</v>
      </c>
      <c r="E181" s="143" t="s">
        <v>485</v>
      </c>
      <c r="F181" s="143" t="s">
        <v>170</v>
      </c>
      <c r="G181" s="143"/>
      <c r="H181" s="143"/>
      <c r="I181" s="143"/>
      <c r="J181" s="143" t="s">
        <v>626</v>
      </c>
      <c r="K181" s="143" t="s">
        <v>1224</v>
      </c>
      <c r="L181" s="144"/>
      <c r="M181" s="145"/>
      <c r="N181" s="145"/>
      <c r="O181" s="146"/>
      <c r="P181" s="143"/>
      <c r="Q181" s="147"/>
      <c r="R181" s="144"/>
      <c r="S181" s="143"/>
      <c r="T181" s="143"/>
      <c r="U181" s="143"/>
      <c r="V181" s="143"/>
      <c r="W181" s="24"/>
      <c r="X181" s="144">
        <v>3324</v>
      </c>
      <c r="Y181" s="143">
        <v>8.3199999999999995E-4</v>
      </c>
      <c r="Z181" s="143">
        <f t="shared" si="62"/>
        <v>2.765568</v>
      </c>
      <c r="AA181" s="143">
        <v>0.312</v>
      </c>
      <c r="AB181" s="143">
        <f t="shared" si="63"/>
        <v>1037.088</v>
      </c>
      <c r="AC181" s="147">
        <f t="shared" si="64"/>
        <v>18282</v>
      </c>
      <c r="AD181" s="144"/>
      <c r="AE181" s="143"/>
      <c r="AF181" s="143"/>
      <c r="AG181" s="143"/>
      <c r="AH181" s="143"/>
      <c r="AI181" s="147"/>
      <c r="AJ181" s="144"/>
      <c r="AK181" s="143"/>
      <c r="AL181" s="143"/>
      <c r="AM181" s="143"/>
      <c r="AN181" s="143"/>
      <c r="AO181" s="147"/>
      <c r="AP181" s="144"/>
      <c r="AQ181" s="143"/>
      <c r="AR181" s="143"/>
      <c r="AS181" s="143"/>
      <c r="AT181" s="143"/>
      <c r="AU181" s="147"/>
      <c r="AV181" s="143">
        <f t="shared" si="47"/>
        <v>3324</v>
      </c>
      <c r="AW181" s="143">
        <f t="shared" si="48"/>
        <v>1037.088</v>
      </c>
      <c r="AX181" s="24">
        <f t="shared" si="49"/>
        <v>18282</v>
      </c>
      <c r="AY181" s="148">
        <v>0.64500000000000002</v>
      </c>
      <c r="AZ181" s="23">
        <f t="shared" si="65"/>
        <v>2143.98</v>
      </c>
      <c r="BA181" s="24">
        <f t="shared" si="61"/>
        <v>20425.98</v>
      </c>
      <c r="BB181" s="9" t="s">
        <v>1689</v>
      </c>
      <c r="BC181" s="9" t="s">
        <v>1690</v>
      </c>
      <c r="BD181" s="9" t="s">
        <v>1691</v>
      </c>
      <c r="BE181" s="149" t="s">
        <v>1493</v>
      </c>
      <c r="BF181" s="149" t="s">
        <v>1493</v>
      </c>
      <c r="BG181" s="149" t="s">
        <v>1493</v>
      </c>
    </row>
    <row r="182" spans="1:59" x14ac:dyDescent="0.2">
      <c r="A182" s="128" t="str">
        <f>F182&amp;K182</f>
        <v>MELGARQUECHUA</v>
      </c>
      <c r="B182" s="143">
        <v>458</v>
      </c>
      <c r="C182" s="143" t="s">
        <v>154</v>
      </c>
      <c r="D182" s="143">
        <v>302</v>
      </c>
      <c r="E182" s="143" t="s">
        <v>485</v>
      </c>
      <c r="F182" s="143" t="s">
        <v>170</v>
      </c>
      <c r="G182" s="143"/>
      <c r="H182" s="143"/>
      <c r="I182" s="143"/>
      <c r="J182" s="143" t="s">
        <v>626</v>
      </c>
      <c r="K182" s="143" t="s">
        <v>1390</v>
      </c>
      <c r="L182" s="144">
        <v>800</v>
      </c>
      <c r="M182" s="145">
        <v>6.5799999999999995E-4</v>
      </c>
      <c r="N182" s="145">
        <f t="shared" si="50"/>
        <v>0.52639999999999998</v>
      </c>
      <c r="O182" s="146">
        <v>0.125</v>
      </c>
      <c r="P182" s="143">
        <f t="shared" si="51"/>
        <v>100</v>
      </c>
      <c r="Q182" s="147">
        <f>$Q$9*L182</f>
        <v>4320</v>
      </c>
      <c r="R182" s="144">
        <v>860</v>
      </c>
      <c r="S182" s="143">
        <f t="shared" si="66"/>
        <v>2.4640000000000006E-2</v>
      </c>
      <c r="T182" s="143">
        <f t="shared" si="67"/>
        <v>21.190400000000004</v>
      </c>
      <c r="U182" s="143">
        <v>0.45</v>
      </c>
      <c r="V182" s="143">
        <f t="shared" si="68"/>
        <v>387</v>
      </c>
      <c r="W182" s="24">
        <f t="shared" si="69"/>
        <v>21168</v>
      </c>
      <c r="X182" s="144">
        <v>860</v>
      </c>
      <c r="Y182" s="143">
        <v>8.3199999999999995E-4</v>
      </c>
      <c r="Z182" s="143">
        <f t="shared" si="62"/>
        <v>0.71551999999999993</v>
      </c>
      <c r="AA182" s="143">
        <v>0.312</v>
      </c>
      <c r="AB182" s="143">
        <f t="shared" si="63"/>
        <v>268.32</v>
      </c>
      <c r="AC182" s="147">
        <f t="shared" si="64"/>
        <v>4730</v>
      </c>
      <c r="AD182" s="144">
        <v>2355</v>
      </c>
      <c r="AE182" s="143">
        <f t="shared" si="52"/>
        <v>1.7698500000000002E-2</v>
      </c>
      <c r="AF182" s="143">
        <f t="shared" si="53"/>
        <v>41.679967500000004</v>
      </c>
      <c r="AG182" s="143">
        <v>0.81</v>
      </c>
      <c r="AH182" s="143">
        <f t="shared" si="54"/>
        <v>1907.5500000000002</v>
      </c>
      <c r="AI182" s="147">
        <f t="shared" si="55"/>
        <v>19311</v>
      </c>
      <c r="AJ182" s="144">
        <v>7168</v>
      </c>
      <c r="AK182" s="143">
        <f t="shared" si="56"/>
        <v>1.7192500000000001E-3</v>
      </c>
      <c r="AL182" s="143">
        <f t="shared" si="57"/>
        <v>12.323584</v>
      </c>
      <c r="AM182" s="143">
        <v>0.69799999999999995</v>
      </c>
      <c r="AN182" s="143">
        <f t="shared" si="58"/>
        <v>5003.2639999999992</v>
      </c>
      <c r="AO182" s="147">
        <f t="shared" si="59"/>
        <v>135475.19999999998</v>
      </c>
      <c r="AP182" s="144">
        <v>1010</v>
      </c>
      <c r="AQ182" s="143">
        <f t="shared" si="60"/>
        <v>3.0800000000000007E-3</v>
      </c>
      <c r="AR182" s="143">
        <f>+AP182*AQ182</f>
        <v>3.1108000000000007</v>
      </c>
      <c r="AS182" s="143">
        <v>1.59</v>
      </c>
      <c r="AT182" s="143">
        <f>+AP182*AS182</f>
        <v>1605.9</v>
      </c>
      <c r="AU182" s="147">
        <f>$AU$9*AP182</f>
        <v>11918</v>
      </c>
      <c r="AV182" s="143">
        <f t="shared" si="47"/>
        <v>13053</v>
      </c>
      <c r="AW182" s="143">
        <f t="shared" si="48"/>
        <v>9272.0339999999997</v>
      </c>
      <c r="AX182" s="24">
        <f t="shared" si="49"/>
        <v>196922.19999999998</v>
      </c>
      <c r="AY182" s="148">
        <v>0.64500000000000002</v>
      </c>
      <c r="AZ182" s="23">
        <f t="shared" si="65"/>
        <v>8419.1849999999995</v>
      </c>
      <c r="BA182" s="24">
        <f t="shared" si="61"/>
        <v>205341.38499999998</v>
      </c>
      <c r="BB182" s="9" t="s">
        <v>1689</v>
      </c>
      <c r="BC182" s="9" t="s">
        <v>1690</v>
      </c>
      <c r="BD182" s="9" t="s">
        <v>1691</v>
      </c>
      <c r="BE182" s="149">
        <v>119</v>
      </c>
      <c r="BF182" s="149">
        <v>656</v>
      </c>
      <c r="BG182" s="149">
        <v>4370</v>
      </c>
    </row>
    <row r="183" spans="1:59" x14ac:dyDescent="0.2">
      <c r="B183" s="143">
        <v>458</v>
      </c>
      <c r="C183" s="143" t="s">
        <v>154</v>
      </c>
      <c r="D183" s="143">
        <v>313</v>
      </c>
      <c r="E183" s="143" t="s">
        <v>616</v>
      </c>
      <c r="F183" s="143" t="s">
        <v>173</v>
      </c>
      <c r="G183" s="143"/>
      <c r="H183" s="143"/>
      <c r="I183" s="143"/>
      <c r="J183" s="143" t="s">
        <v>626</v>
      </c>
      <c r="K183" s="143" t="s">
        <v>350</v>
      </c>
      <c r="L183" s="144">
        <v>562</v>
      </c>
      <c r="M183" s="145">
        <v>6.5799999999999995E-4</v>
      </c>
      <c r="N183" s="145">
        <f t="shared" si="50"/>
        <v>0.36979599999999996</v>
      </c>
      <c r="O183" s="146">
        <v>9.5000000000000001E-2</v>
      </c>
      <c r="P183" s="143">
        <f t="shared" si="51"/>
        <v>53.39</v>
      </c>
      <c r="Q183" s="147">
        <f>$Q$9*L183</f>
        <v>3034.8</v>
      </c>
      <c r="R183" s="144"/>
      <c r="S183" s="143"/>
      <c r="T183" s="143"/>
      <c r="U183" s="143"/>
      <c r="V183" s="143"/>
      <c r="W183" s="24"/>
      <c r="X183" s="144"/>
      <c r="Y183" s="143"/>
      <c r="Z183" s="143"/>
      <c r="AA183" s="143"/>
      <c r="AB183" s="143"/>
      <c r="AC183" s="147"/>
      <c r="AD183" s="144">
        <v>1176</v>
      </c>
      <c r="AE183" s="143">
        <f t="shared" si="52"/>
        <v>1.7698500000000002E-2</v>
      </c>
      <c r="AF183" s="143">
        <f t="shared" si="53"/>
        <v>20.813436000000003</v>
      </c>
      <c r="AG183" s="143">
        <v>0.81</v>
      </c>
      <c r="AH183" s="143">
        <f t="shared" si="54"/>
        <v>952.56000000000006</v>
      </c>
      <c r="AI183" s="147">
        <f t="shared" si="55"/>
        <v>9643.1999999999989</v>
      </c>
      <c r="AJ183" s="144">
        <v>4140</v>
      </c>
      <c r="AK183" s="143">
        <f t="shared" si="56"/>
        <v>1.7192500000000001E-3</v>
      </c>
      <c r="AL183" s="143">
        <f t="shared" si="57"/>
        <v>7.1176950000000003</v>
      </c>
      <c r="AM183" s="143">
        <v>0.69799999999999995</v>
      </c>
      <c r="AN183" s="143">
        <f t="shared" si="58"/>
        <v>2889.72</v>
      </c>
      <c r="AO183" s="147">
        <f t="shared" si="59"/>
        <v>78246</v>
      </c>
      <c r="AP183" s="144">
        <v>350</v>
      </c>
      <c r="AQ183" s="143">
        <f t="shared" si="60"/>
        <v>3.0800000000000007E-3</v>
      </c>
      <c r="AR183" s="143">
        <f>+AP183*AQ183</f>
        <v>1.0780000000000003</v>
      </c>
      <c r="AS183" s="143">
        <v>1.59</v>
      </c>
      <c r="AT183" s="143">
        <f>+AP183*AS183</f>
        <v>556.5</v>
      </c>
      <c r="AU183" s="147">
        <f>$AU$9*AP183</f>
        <v>4130</v>
      </c>
      <c r="AV183" s="143">
        <f t="shared" si="47"/>
        <v>6228</v>
      </c>
      <c r="AW183" s="143">
        <f t="shared" si="48"/>
        <v>4452.17</v>
      </c>
      <c r="AX183" s="24">
        <f t="shared" si="49"/>
        <v>95054</v>
      </c>
      <c r="AY183" s="148">
        <v>0.64500000000000002</v>
      </c>
      <c r="AZ183" s="23">
        <f t="shared" si="65"/>
        <v>4017.06</v>
      </c>
      <c r="BA183" s="24">
        <f t="shared" si="61"/>
        <v>99071.06</v>
      </c>
      <c r="BB183" s="9" t="s">
        <v>1689</v>
      </c>
      <c r="BC183" s="9" t="s">
        <v>1690</v>
      </c>
      <c r="BD183" s="9" t="s">
        <v>1691</v>
      </c>
      <c r="BE183" s="149">
        <v>73</v>
      </c>
      <c r="BF183" s="149">
        <v>354</v>
      </c>
      <c r="BG183" s="149">
        <v>1882</v>
      </c>
    </row>
    <row r="184" spans="1:59" x14ac:dyDescent="0.2">
      <c r="B184" s="143">
        <v>458</v>
      </c>
      <c r="C184" s="143" t="s">
        <v>154</v>
      </c>
      <c r="D184" s="143">
        <v>313</v>
      </c>
      <c r="E184" s="143" t="s">
        <v>616</v>
      </c>
      <c r="F184" s="143" t="s">
        <v>173</v>
      </c>
      <c r="G184" s="143"/>
      <c r="H184" s="143"/>
      <c r="I184" s="143"/>
      <c r="J184" s="143" t="s">
        <v>626</v>
      </c>
      <c r="K184" s="143" t="s">
        <v>1224</v>
      </c>
      <c r="L184" s="144"/>
      <c r="M184" s="145"/>
      <c r="N184" s="145"/>
      <c r="O184" s="146"/>
      <c r="P184" s="143"/>
      <c r="Q184" s="147"/>
      <c r="R184" s="144"/>
      <c r="S184" s="143"/>
      <c r="T184" s="143"/>
      <c r="U184" s="143"/>
      <c r="V184" s="143"/>
      <c r="W184" s="24"/>
      <c r="X184" s="144">
        <v>2544</v>
      </c>
      <c r="Y184" s="143">
        <v>8.3199999999999995E-4</v>
      </c>
      <c r="Z184" s="143">
        <f t="shared" si="62"/>
        <v>2.1166079999999998</v>
      </c>
      <c r="AA184" s="143">
        <v>0.312</v>
      </c>
      <c r="AB184" s="143">
        <f t="shared" si="63"/>
        <v>793.72799999999995</v>
      </c>
      <c r="AC184" s="147">
        <f t="shared" si="64"/>
        <v>13992</v>
      </c>
      <c r="AD184" s="144"/>
      <c r="AE184" s="143"/>
      <c r="AF184" s="143"/>
      <c r="AG184" s="143"/>
      <c r="AH184" s="143"/>
      <c r="AI184" s="147"/>
      <c r="AJ184" s="144"/>
      <c r="AK184" s="143"/>
      <c r="AL184" s="143"/>
      <c r="AM184" s="143"/>
      <c r="AN184" s="143"/>
      <c r="AO184" s="147"/>
      <c r="AP184" s="144"/>
      <c r="AQ184" s="143"/>
      <c r="AR184" s="143"/>
      <c r="AS184" s="143"/>
      <c r="AT184" s="143"/>
      <c r="AU184" s="147"/>
      <c r="AV184" s="143">
        <f t="shared" si="47"/>
        <v>2544</v>
      </c>
      <c r="AW184" s="143">
        <f t="shared" si="48"/>
        <v>793.72799999999995</v>
      </c>
      <c r="AX184" s="24">
        <f t="shared" si="49"/>
        <v>13992</v>
      </c>
      <c r="AY184" s="148">
        <v>0.64500000000000002</v>
      </c>
      <c r="AZ184" s="23">
        <f t="shared" si="65"/>
        <v>1640.88</v>
      </c>
      <c r="BA184" s="24">
        <f t="shared" si="61"/>
        <v>15632.880000000001</v>
      </c>
      <c r="BB184" s="9" t="s">
        <v>1689</v>
      </c>
      <c r="BC184" s="9" t="s">
        <v>1690</v>
      </c>
      <c r="BD184" s="9" t="s">
        <v>1691</v>
      </c>
      <c r="BE184" s="149" t="s">
        <v>1493</v>
      </c>
      <c r="BF184" s="149" t="s">
        <v>1493</v>
      </c>
      <c r="BG184" s="149" t="s">
        <v>1493</v>
      </c>
    </row>
    <row r="185" spans="1:59" x14ac:dyDescent="0.2">
      <c r="B185" s="143">
        <v>458</v>
      </c>
      <c r="C185" s="143" t="s">
        <v>154</v>
      </c>
      <c r="D185" s="143">
        <v>300</v>
      </c>
      <c r="E185" s="143" t="s">
        <v>487</v>
      </c>
      <c r="F185" s="143" t="s">
        <v>154</v>
      </c>
      <c r="G185" s="143"/>
      <c r="H185" s="143"/>
      <c r="I185" s="143"/>
      <c r="J185" s="143" t="s">
        <v>626</v>
      </c>
      <c r="K185" s="143" t="s">
        <v>350</v>
      </c>
      <c r="L185" s="144">
        <v>2206</v>
      </c>
      <c r="M185" s="145">
        <v>6.5799999999999995E-4</v>
      </c>
      <c r="N185" s="145">
        <f t="shared" si="50"/>
        <v>1.4515479999999998</v>
      </c>
      <c r="O185" s="146">
        <v>9.5000000000000001E-2</v>
      </c>
      <c r="P185" s="143">
        <f t="shared" si="51"/>
        <v>209.57</v>
      </c>
      <c r="Q185" s="147">
        <f>$Q$9*L185</f>
        <v>11912.400000000001</v>
      </c>
      <c r="R185" s="144"/>
      <c r="S185" s="143"/>
      <c r="T185" s="143"/>
      <c r="U185" s="143"/>
      <c r="V185" s="143"/>
      <c r="W185" s="24"/>
      <c r="X185" s="144"/>
      <c r="Y185" s="143"/>
      <c r="Z185" s="143"/>
      <c r="AA185" s="143"/>
      <c r="AB185" s="143"/>
      <c r="AC185" s="147"/>
      <c r="AD185" s="144">
        <v>2449</v>
      </c>
      <c r="AE185" s="143">
        <f t="shared" si="52"/>
        <v>1.7698500000000002E-2</v>
      </c>
      <c r="AF185" s="143">
        <f t="shared" si="53"/>
        <v>43.343626500000006</v>
      </c>
      <c r="AG185" s="143">
        <v>0.81</v>
      </c>
      <c r="AH185" s="143">
        <f t="shared" si="54"/>
        <v>1983.69</v>
      </c>
      <c r="AI185" s="147">
        <f t="shared" si="55"/>
        <v>20081.8</v>
      </c>
      <c r="AJ185" s="144">
        <v>7620</v>
      </c>
      <c r="AK185" s="143">
        <f t="shared" si="56"/>
        <v>1.7192500000000001E-3</v>
      </c>
      <c r="AL185" s="143">
        <f t="shared" si="57"/>
        <v>13.100685</v>
      </c>
      <c r="AM185" s="143">
        <v>0.69799999999999995</v>
      </c>
      <c r="AN185" s="143">
        <f t="shared" si="58"/>
        <v>5318.7599999999993</v>
      </c>
      <c r="AO185" s="147">
        <f t="shared" si="59"/>
        <v>144018</v>
      </c>
      <c r="AP185" s="144">
        <v>850</v>
      </c>
      <c r="AQ185" s="143">
        <f t="shared" si="60"/>
        <v>3.0800000000000007E-3</v>
      </c>
      <c r="AR185" s="143">
        <f>+AP185*AQ185</f>
        <v>2.6180000000000008</v>
      </c>
      <c r="AS185" s="143">
        <v>1.59</v>
      </c>
      <c r="AT185" s="143">
        <f>+AP185*AS185</f>
        <v>1351.5</v>
      </c>
      <c r="AU185" s="147">
        <f>$AU$9*AP185</f>
        <v>10030</v>
      </c>
      <c r="AV185" s="143">
        <f t="shared" si="47"/>
        <v>13125</v>
      </c>
      <c r="AW185" s="143">
        <f t="shared" si="48"/>
        <v>8863.52</v>
      </c>
      <c r="AX185" s="24">
        <f t="shared" si="49"/>
        <v>186042.2</v>
      </c>
      <c r="AY185" s="148">
        <v>0.64500000000000002</v>
      </c>
      <c r="AZ185" s="23">
        <f t="shared" si="65"/>
        <v>8465.625</v>
      </c>
      <c r="BA185" s="24">
        <f t="shared" si="61"/>
        <v>194507.82500000001</v>
      </c>
      <c r="BB185" s="9" t="s">
        <v>1689</v>
      </c>
      <c r="BC185" s="9" t="s">
        <v>1690</v>
      </c>
      <c r="BD185" s="9" t="s">
        <v>1691</v>
      </c>
      <c r="BE185" s="149">
        <v>111</v>
      </c>
      <c r="BF185" s="149">
        <v>615</v>
      </c>
      <c r="BG185" s="149">
        <v>3623</v>
      </c>
    </row>
    <row r="186" spans="1:59" x14ac:dyDescent="0.2">
      <c r="B186" s="143">
        <v>458</v>
      </c>
      <c r="C186" s="143" t="s">
        <v>154</v>
      </c>
      <c r="D186" s="143">
        <v>300</v>
      </c>
      <c r="E186" s="143" t="s">
        <v>487</v>
      </c>
      <c r="F186" s="143" t="s">
        <v>154</v>
      </c>
      <c r="G186" s="143"/>
      <c r="H186" s="143"/>
      <c r="I186" s="143"/>
      <c r="J186" s="143" t="s">
        <v>626</v>
      </c>
      <c r="K186" s="143" t="s">
        <v>1224</v>
      </c>
      <c r="L186" s="144"/>
      <c r="M186" s="145"/>
      <c r="N186" s="145"/>
      <c r="O186" s="146"/>
      <c r="P186" s="143"/>
      <c r="Q186" s="147"/>
      <c r="R186" s="144"/>
      <c r="S186" s="143"/>
      <c r="T186" s="143"/>
      <c r="U186" s="143"/>
      <c r="V186" s="143"/>
      <c r="W186" s="24"/>
      <c r="X186" s="144">
        <v>6640</v>
      </c>
      <c r="Y186" s="143">
        <v>8.3199999999999995E-4</v>
      </c>
      <c r="Z186" s="143">
        <f t="shared" si="62"/>
        <v>5.5244799999999996</v>
      </c>
      <c r="AA186" s="143">
        <v>0.312</v>
      </c>
      <c r="AB186" s="143">
        <f t="shared" si="63"/>
        <v>2071.6799999999998</v>
      </c>
      <c r="AC186" s="147">
        <f t="shared" si="64"/>
        <v>36520</v>
      </c>
      <c r="AD186" s="144"/>
      <c r="AE186" s="143"/>
      <c r="AF186" s="143"/>
      <c r="AG186" s="143"/>
      <c r="AH186" s="143"/>
      <c r="AI186" s="147"/>
      <c r="AJ186" s="144"/>
      <c r="AK186" s="143"/>
      <c r="AL186" s="143"/>
      <c r="AM186" s="143"/>
      <c r="AN186" s="143"/>
      <c r="AO186" s="147"/>
      <c r="AP186" s="144"/>
      <c r="AQ186" s="143"/>
      <c r="AR186" s="143"/>
      <c r="AS186" s="143"/>
      <c r="AT186" s="143"/>
      <c r="AU186" s="147"/>
      <c r="AV186" s="143">
        <f t="shared" si="47"/>
        <v>6640</v>
      </c>
      <c r="AW186" s="143">
        <f t="shared" si="48"/>
        <v>2071.6799999999998</v>
      </c>
      <c r="AX186" s="24">
        <f t="shared" si="49"/>
        <v>36520</v>
      </c>
      <c r="AY186" s="148">
        <v>0.64500000000000002</v>
      </c>
      <c r="AZ186" s="23">
        <f t="shared" si="65"/>
        <v>4282.8</v>
      </c>
      <c r="BA186" s="24">
        <f t="shared" si="61"/>
        <v>40802.800000000003</v>
      </c>
      <c r="BB186" s="9" t="s">
        <v>1689</v>
      </c>
      <c r="BC186" s="9" t="s">
        <v>1690</v>
      </c>
      <c r="BD186" s="9" t="s">
        <v>1691</v>
      </c>
      <c r="BE186" s="149">
        <v>35</v>
      </c>
      <c r="BF186" s="149">
        <v>478</v>
      </c>
      <c r="BG186" s="149">
        <v>9669</v>
      </c>
    </row>
    <row r="187" spans="1:59" x14ac:dyDescent="0.2">
      <c r="A187" s="128" t="str">
        <f>F187&amp;K187</f>
        <v>PUNOQUECHUA</v>
      </c>
      <c r="B187" s="143">
        <v>458</v>
      </c>
      <c r="C187" s="143" t="s">
        <v>154</v>
      </c>
      <c r="D187" s="143">
        <v>300</v>
      </c>
      <c r="E187" s="143" t="s">
        <v>487</v>
      </c>
      <c r="F187" s="143" t="s">
        <v>154</v>
      </c>
      <c r="G187" s="143"/>
      <c r="H187" s="143"/>
      <c r="I187" s="143"/>
      <c r="J187" s="143" t="s">
        <v>626</v>
      </c>
      <c r="K187" s="143" t="s">
        <v>1390</v>
      </c>
      <c r="L187" s="144">
        <v>3184</v>
      </c>
      <c r="M187" s="145">
        <v>6.5799999999999995E-4</v>
      </c>
      <c r="N187" s="145">
        <f t="shared" si="50"/>
        <v>2.095072</v>
      </c>
      <c r="O187" s="146">
        <v>0.125</v>
      </c>
      <c r="P187" s="143">
        <f t="shared" si="51"/>
        <v>398</v>
      </c>
      <c r="Q187" s="147">
        <f>$Q$9*L187</f>
        <v>17193.600000000002</v>
      </c>
      <c r="R187" s="144">
        <v>1680</v>
      </c>
      <c r="S187" s="143">
        <f t="shared" si="66"/>
        <v>2.4640000000000006E-2</v>
      </c>
      <c r="T187" s="143">
        <f t="shared" si="67"/>
        <v>41.39520000000001</v>
      </c>
      <c r="U187" s="143">
        <v>0.45</v>
      </c>
      <c r="V187" s="143">
        <f t="shared" si="68"/>
        <v>756</v>
      </c>
      <c r="W187" s="24">
        <f t="shared" si="69"/>
        <v>84248.640000000014</v>
      </c>
      <c r="X187" s="144">
        <v>1680</v>
      </c>
      <c r="Y187" s="143">
        <v>8.3199999999999995E-4</v>
      </c>
      <c r="Z187" s="143">
        <f t="shared" si="62"/>
        <v>1.3977599999999999</v>
      </c>
      <c r="AA187" s="143">
        <v>0.312</v>
      </c>
      <c r="AB187" s="143">
        <f t="shared" si="63"/>
        <v>524.16</v>
      </c>
      <c r="AC187" s="147">
        <f t="shared" si="64"/>
        <v>9240</v>
      </c>
      <c r="AD187" s="144">
        <v>2755</v>
      </c>
      <c r="AE187" s="143">
        <f t="shared" si="52"/>
        <v>1.7698500000000002E-2</v>
      </c>
      <c r="AF187" s="143">
        <f t="shared" si="53"/>
        <v>48.759367500000003</v>
      </c>
      <c r="AG187" s="143">
        <v>0.81</v>
      </c>
      <c r="AH187" s="143">
        <f t="shared" si="54"/>
        <v>2231.5500000000002</v>
      </c>
      <c r="AI187" s="147">
        <f t="shared" si="55"/>
        <v>22590.999999999996</v>
      </c>
      <c r="AJ187" s="144">
        <v>5808</v>
      </c>
      <c r="AK187" s="143">
        <f t="shared" si="56"/>
        <v>1.7192500000000001E-3</v>
      </c>
      <c r="AL187" s="143">
        <f t="shared" si="57"/>
        <v>9.9854040000000008</v>
      </c>
      <c r="AM187" s="143">
        <v>0.69799999999999995</v>
      </c>
      <c r="AN187" s="143">
        <f t="shared" si="58"/>
        <v>4053.9839999999999</v>
      </c>
      <c r="AO187" s="147">
        <f t="shared" si="59"/>
        <v>109771.2</v>
      </c>
      <c r="AP187" s="144">
        <v>810</v>
      </c>
      <c r="AQ187" s="143">
        <f t="shared" si="60"/>
        <v>3.0800000000000007E-3</v>
      </c>
      <c r="AR187" s="143">
        <f>+AP187*AQ187</f>
        <v>2.4948000000000006</v>
      </c>
      <c r="AS187" s="143">
        <v>1.59</v>
      </c>
      <c r="AT187" s="143">
        <f>+AP187*AS187</f>
        <v>1287.9000000000001</v>
      </c>
      <c r="AU187" s="147">
        <f>$AU$9*AP187</f>
        <v>9558</v>
      </c>
      <c r="AV187" s="143">
        <f t="shared" si="47"/>
        <v>15917</v>
      </c>
      <c r="AW187" s="143">
        <f t="shared" si="48"/>
        <v>9251.5939999999991</v>
      </c>
      <c r="AX187" s="24">
        <f t="shared" si="49"/>
        <v>252602.44</v>
      </c>
      <c r="AY187" s="148">
        <v>0.64500000000000002</v>
      </c>
      <c r="AZ187" s="23">
        <f t="shared" si="65"/>
        <v>10266.465</v>
      </c>
      <c r="BA187" s="24">
        <f t="shared" si="61"/>
        <v>262868.90500000003</v>
      </c>
      <c r="BB187" s="9" t="s">
        <v>1689</v>
      </c>
      <c r="BC187" s="9" t="s">
        <v>1690</v>
      </c>
      <c r="BD187" s="9" t="s">
        <v>1691</v>
      </c>
      <c r="BE187" s="149">
        <v>77</v>
      </c>
      <c r="BF187" s="149">
        <v>469</v>
      </c>
      <c r="BG187" s="149">
        <v>4532</v>
      </c>
    </row>
    <row r="188" spans="1:59" x14ac:dyDescent="0.2">
      <c r="B188" s="143">
        <v>458</v>
      </c>
      <c r="C188" s="143" t="s">
        <v>154</v>
      </c>
      <c r="D188" s="143">
        <v>305</v>
      </c>
      <c r="E188" s="143" t="s">
        <v>488</v>
      </c>
      <c r="F188" s="143" t="s">
        <v>176</v>
      </c>
      <c r="G188" s="143"/>
      <c r="H188" s="143"/>
      <c r="I188" s="143"/>
      <c r="J188" s="143" t="s">
        <v>626</v>
      </c>
      <c r="K188" s="143" t="s">
        <v>350</v>
      </c>
      <c r="L188" s="144">
        <v>74</v>
      </c>
      <c r="M188" s="145">
        <v>6.5799999999999995E-4</v>
      </c>
      <c r="N188" s="145">
        <f t="shared" si="50"/>
        <v>4.8691999999999999E-2</v>
      </c>
      <c r="O188" s="146">
        <v>9.5000000000000001E-2</v>
      </c>
      <c r="P188" s="143">
        <f t="shared" si="51"/>
        <v>7.03</v>
      </c>
      <c r="Q188" s="147">
        <f>$Q$9*L188</f>
        <v>399.6</v>
      </c>
      <c r="R188" s="144"/>
      <c r="S188" s="143"/>
      <c r="T188" s="143"/>
      <c r="U188" s="143"/>
      <c r="V188" s="143"/>
      <c r="W188" s="24"/>
      <c r="X188" s="144"/>
      <c r="Y188" s="143"/>
      <c r="Z188" s="143"/>
      <c r="AA188" s="143"/>
      <c r="AB188" s="143"/>
      <c r="AC188" s="147"/>
      <c r="AD188" s="144">
        <v>170</v>
      </c>
      <c r="AE188" s="143">
        <f t="shared" si="52"/>
        <v>1.7698500000000002E-2</v>
      </c>
      <c r="AF188" s="143">
        <f t="shared" si="53"/>
        <v>3.0087450000000002</v>
      </c>
      <c r="AG188" s="143">
        <v>0.81</v>
      </c>
      <c r="AH188" s="143">
        <f t="shared" si="54"/>
        <v>137.70000000000002</v>
      </c>
      <c r="AI188" s="147">
        <f t="shared" si="55"/>
        <v>1393.9999999999998</v>
      </c>
      <c r="AJ188" s="144">
        <v>590</v>
      </c>
      <c r="AK188" s="143">
        <f t="shared" si="56"/>
        <v>1.7192500000000001E-3</v>
      </c>
      <c r="AL188" s="143">
        <f t="shared" si="57"/>
        <v>1.0143575</v>
      </c>
      <c r="AM188" s="143">
        <v>0.69799999999999995</v>
      </c>
      <c r="AN188" s="143">
        <f t="shared" si="58"/>
        <v>411.82</v>
      </c>
      <c r="AO188" s="147">
        <f t="shared" si="59"/>
        <v>11151</v>
      </c>
      <c r="AP188" s="144">
        <v>100</v>
      </c>
      <c r="AQ188" s="143">
        <f t="shared" si="60"/>
        <v>3.0800000000000007E-3</v>
      </c>
      <c r="AR188" s="143">
        <f>+AP188*AQ188</f>
        <v>0.30800000000000005</v>
      </c>
      <c r="AS188" s="143">
        <v>1.59</v>
      </c>
      <c r="AT188" s="143">
        <f>+AP188*AS188</f>
        <v>159</v>
      </c>
      <c r="AU188" s="147">
        <f>$AU$9*AP188</f>
        <v>1180</v>
      </c>
      <c r="AV188" s="143">
        <f t="shared" si="47"/>
        <v>934</v>
      </c>
      <c r="AW188" s="143">
        <f t="shared" si="48"/>
        <v>715.55</v>
      </c>
      <c r="AX188" s="24">
        <f t="shared" si="49"/>
        <v>14124.6</v>
      </c>
      <c r="AY188" s="148">
        <v>0.64500000000000002</v>
      </c>
      <c r="AZ188" s="23">
        <f t="shared" si="65"/>
        <v>602.43000000000006</v>
      </c>
      <c r="BA188" s="24">
        <f t="shared" si="61"/>
        <v>14727.03</v>
      </c>
      <c r="BB188" s="9" t="s">
        <v>1689</v>
      </c>
      <c r="BC188" s="9" t="s">
        <v>1690</v>
      </c>
      <c r="BD188" s="9" t="s">
        <v>1691</v>
      </c>
      <c r="BE188" s="149" t="s">
        <v>1493</v>
      </c>
      <c r="BF188" s="149" t="s">
        <v>1493</v>
      </c>
      <c r="BG188" s="149" t="s">
        <v>1493</v>
      </c>
    </row>
    <row r="189" spans="1:59" x14ac:dyDescent="0.2">
      <c r="B189" s="143">
        <v>458</v>
      </c>
      <c r="C189" s="143" t="s">
        <v>154</v>
      </c>
      <c r="D189" s="143">
        <v>305</v>
      </c>
      <c r="E189" s="143" t="s">
        <v>488</v>
      </c>
      <c r="F189" s="143" t="s">
        <v>176</v>
      </c>
      <c r="G189" s="143"/>
      <c r="H189" s="143"/>
      <c r="I189" s="143"/>
      <c r="J189" s="143" t="s">
        <v>626</v>
      </c>
      <c r="K189" s="143" t="s">
        <v>1224</v>
      </c>
      <c r="L189" s="144"/>
      <c r="M189" s="145"/>
      <c r="N189" s="145"/>
      <c r="O189" s="146"/>
      <c r="P189" s="143"/>
      <c r="Q189" s="147"/>
      <c r="R189" s="144"/>
      <c r="S189" s="143"/>
      <c r="T189" s="143"/>
      <c r="U189" s="143"/>
      <c r="V189" s="143"/>
      <c r="W189" s="24"/>
      <c r="X189" s="144">
        <v>1348</v>
      </c>
      <c r="Y189" s="143">
        <v>8.3199999999999995E-4</v>
      </c>
      <c r="Z189" s="143">
        <f t="shared" si="62"/>
        <v>1.1215359999999999</v>
      </c>
      <c r="AA189" s="143">
        <v>0.312</v>
      </c>
      <c r="AB189" s="143">
        <f t="shared" si="63"/>
        <v>420.57600000000002</v>
      </c>
      <c r="AC189" s="147">
        <f t="shared" si="64"/>
        <v>7414</v>
      </c>
      <c r="AD189" s="144"/>
      <c r="AE189" s="143"/>
      <c r="AF189" s="143"/>
      <c r="AG189" s="143"/>
      <c r="AH189" s="143"/>
      <c r="AI189" s="147"/>
      <c r="AJ189" s="144"/>
      <c r="AK189" s="143"/>
      <c r="AL189" s="143"/>
      <c r="AM189" s="143"/>
      <c r="AN189" s="143"/>
      <c r="AO189" s="147"/>
      <c r="AP189" s="144"/>
      <c r="AQ189" s="143"/>
      <c r="AR189" s="143"/>
      <c r="AS189" s="143"/>
      <c r="AT189" s="143"/>
      <c r="AU189" s="147"/>
      <c r="AV189" s="143">
        <f t="shared" si="47"/>
        <v>1348</v>
      </c>
      <c r="AW189" s="143">
        <f t="shared" si="48"/>
        <v>420.57600000000002</v>
      </c>
      <c r="AX189" s="24">
        <f t="shared" si="49"/>
        <v>7414</v>
      </c>
      <c r="AY189" s="148">
        <v>0.64500000000000002</v>
      </c>
      <c r="AZ189" s="23">
        <f t="shared" si="65"/>
        <v>869.46</v>
      </c>
      <c r="BA189" s="24">
        <f t="shared" si="61"/>
        <v>8283.4599999999991</v>
      </c>
      <c r="BB189" s="9" t="s">
        <v>1689</v>
      </c>
      <c r="BC189" s="9" t="s">
        <v>1690</v>
      </c>
      <c r="BD189" s="9" t="s">
        <v>1691</v>
      </c>
      <c r="BE189" s="149" t="s">
        <v>1493</v>
      </c>
      <c r="BF189" s="149" t="s">
        <v>1493</v>
      </c>
      <c r="BG189" s="149" t="s">
        <v>1493</v>
      </c>
    </row>
    <row r="190" spans="1:59" x14ac:dyDescent="0.2">
      <c r="A190" s="128" t="str">
        <f>F190&amp;K190</f>
        <v>SAN ANTONIO DE PUTINAQUECHUA</v>
      </c>
      <c r="B190" s="143">
        <v>458</v>
      </c>
      <c r="C190" s="143" t="s">
        <v>154</v>
      </c>
      <c r="D190" s="143">
        <v>305</v>
      </c>
      <c r="E190" s="143" t="s">
        <v>488</v>
      </c>
      <c r="F190" s="143" t="s">
        <v>176</v>
      </c>
      <c r="G190" s="143"/>
      <c r="H190" s="143"/>
      <c r="I190" s="143"/>
      <c r="J190" s="143" t="s">
        <v>626</v>
      </c>
      <c r="K190" s="143" t="s">
        <v>1390</v>
      </c>
      <c r="L190" s="144">
        <v>594</v>
      </c>
      <c r="M190" s="145">
        <v>6.5799999999999995E-4</v>
      </c>
      <c r="N190" s="145">
        <f t="shared" si="50"/>
        <v>0.39085199999999998</v>
      </c>
      <c r="O190" s="146">
        <v>0.125</v>
      </c>
      <c r="P190" s="143">
        <f t="shared" si="51"/>
        <v>74.25</v>
      </c>
      <c r="Q190" s="147">
        <f>$Q$9*L190</f>
        <v>3207.6000000000004</v>
      </c>
      <c r="R190" s="144">
        <v>370</v>
      </c>
      <c r="S190" s="143">
        <f t="shared" si="66"/>
        <v>2.4640000000000006E-2</v>
      </c>
      <c r="T190" s="143">
        <f t="shared" si="67"/>
        <v>9.1168000000000013</v>
      </c>
      <c r="U190" s="143">
        <v>0.45</v>
      </c>
      <c r="V190" s="143">
        <f t="shared" si="68"/>
        <v>166.5</v>
      </c>
      <c r="W190" s="24">
        <f t="shared" si="69"/>
        <v>15717.240000000003</v>
      </c>
      <c r="X190" s="144">
        <v>370</v>
      </c>
      <c r="Y190" s="143">
        <v>8.3199999999999995E-4</v>
      </c>
      <c r="Z190" s="143">
        <f t="shared" si="62"/>
        <v>0.30784</v>
      </c>
      <c r="AA190" s="143">
        <v>0.312</v>
      </c>
      <c r="AB190" s="143">
        <f t="shared" si="63"/>
        <v>115.44</v>
      </c>
      <c r="AC190" s="147">
        <f t="shared" si="64"/>
        <v>2035</v>
      </c>
      <c r="AD190" s="144">
        <v>1046</v>
      </c>
      <c r="AE190" s="143">
        <f t="shared" si="52"/>
        <v>1.7698500000000002E-2</v>
      </c>
      <c r="AF190" s="143">
        <f t="shared" si="53"/>
        <v>18.512631000000003</v>
      </c>
      <c r="AG190" s="143">
        <v>0.81</v>
      </c>
      <c r="AH190" s="143">
        <f t="shared" si="54"/>
        <v>847.2600000000001</v>
      </c>
      <c r="AI190" s="147">
        <f t="shared" si="55"/>
        <v>8577.1999999999989</v>
      </c>
      <c r="AJ190" s="144">
        <v>2376</v>
      </c>
      <c r="AK190" s="143">
        <f t="shared" si="56"/>
        <v>1.7192500000000001E-3</v>
      </c>
      <c r="AL190" s="143">
        <f t="shared" si="57"/>
        <v>4.0849380000000002</v>
      </c>
      <c r="AM190" s="143">
        <v>0.69799999999999995</v>
      </c>
      <c r="AN190" s="143">
        <f t="shared" si="58"/>
        <v>1658.4479999999999</v>
      </c>
      <c r="AO190" s="147">
        <f t="shared" si="59"/>
        <v>44906.399999999994</v>
      </c>
      <c r="AP190" s="144">
        <v>310</v>
      </c>
      <c r="AQ190" s="143">
        <f t="shared" si="60"/>
        <v>3.0800000000000007E-3</v>
      </c>
      <c r="AR190" s="143">
        <f>+AP190*AQ190</f>
        <v>0.9548000000000002</v>
      </c>
      <c r="AS190" s="143">
        <v>1.59</v>
      </c>
      <c r="AT190" s="143">
        <f>+AP190*AS190</f>
        <v>492.90000000000003</v>
      </c>
      <c r="AU190" s="147">
        <f>$AU$9*AP190</f>
        <v>3658</v>
      </c>
      <c r="AV190" s="143">
        <f t="shared" si="47"/>
        <v>5066</v>
      </c>
      <c r="AW190" s="143">
        <f t="shared" si="48"/>
        <v>3354.7980000000002</v>
      </c>
      <c r="AX190" s="24">
        <f t="shared" si="49"/>
        <v>78101.440000000002</v>
      </c>
      <c r="AY190" s="148">
        <v>0.64500000000000002</v>
      </c>
      <c r="AZ190" s="23">
        <f t="shared" si="65"/>
        <v>3267.57</v>
      </c>
      <c r="BA190" s="24">
        <f t="shared" si="61"/>
        <v>81369.010000000009</v>
      </c>
      <c r="BB190" s="9" t="s">
        <v>1689</v>
      </c>
      <c r="BC190" s="9" t="s">
        <v>1690</v>
      </c>
      <c r="BD190" s="9" t="s">
        <v>1691</v>
      </c>
      <c r="BE190" s="149">
        <v>47</v>
      </c>
      <c r="BF190" s="149">
        <v>327</v>
      </c>
      <c r="BG190" s="149">
        <v>3578</v>
      </c>
    </row>
    <row r="191" spans="1:59" x14ac:dyDescent="0.2">
      <c r="B191" s="143">
        <v>458</v>
      </c>
      <c r="C191" s="143" t="s">
        <v>154</v>
      </c>
      <c r="D191" s="143">
        <v>301</v>
      </c>
      <c r="E191" s="143" t="s">
        <v>489</v>
      </c>
      <c r="F191" s="143" t="s">
        <v>179</v>
      </c>
      <c r="G191" s="143"/>
      <c r="H191" s="143"/>
      <c r="I191" s="143"/>
      <c r="J191" s="143" t="s">
        <v>626</v>
      </c>
      <c r="K191" s="143" t="s">
        <v>1224</v>
      </c>
      <c r="L191" s="144"/>
      <c r="M191" s="145"/>
      <c r="N191" s="145"/>
      <c r="O191" s="146"/>
      <c r="P191" s="143"/>
      <c r="Q191" s="147"/>
      <c r="R191" s="144"/>
      <c r="S191" s="143"/>
      <c r="T191" s="143"/>
      <c r="U191" s="143"/>
      <c r="V191" s="143"/>
      <c r="W191" s="24"/>
      <c r="X191" s="144">
        <v>3208</v>
      </c>
      <c r="Y191" s="143">
        <v>8.3199999999999995E-4</v>
      </c>
      <c r="Z191" s="143">
        <f t="shared" si="62"/>
        <v>2.6690559999999999</v>
      </c>
      <c r="AA191" s="143">
        <v>0.312</v>
      </c>
      <c r="AB191" s="143">
        <f t="shared" si="63"/>
        <v>1000.896</v>
      </c>
      <c r="AC191" s="147">
        <f t="shared" si="64"/>
        <v>17644</v>
      </c>
      <c r="AD191" s="144"/>
      <c r="AE191" s="143"/>
      <c r="AF191" s="143"/>
      <c r="AG191" s="143"/>
      <c r="AH191" s="143"/>
      <c r="AI191" s="147"/>
      <c r="AJ191" s="144"/>
      <c r="AK191" s="143"/>
      <c r="AL191" s="143"/>
      <c r="AM191" s="143"/>
      <c r="AN191" s="143"/>
      <c r="AO191" s="147"/>
      <c r="AP191" s="144"/>
      <c r="AQ191" s="143"/>
      <c r="AR191" s="143"/>
      <c r="AS191" s="143"/>
      <c r="AT191" s="143"/>
      <c r="AU191" s="147"/>
      <c r="AV191" s="143">
        <f t="shared" si="47"/>
        <v>3208</v>
      </c>
      <c r="AW191" s="143">
        <f t="shared" si="48"/>
        <v>1000.896</v>
      </c>
      <c r="AX191" s="24">
        <f t="shared" si="49"/>
        <v>17644</v>
      </c>
      <c r="AY191" s="148">
        <v>0.64500000000000002</v>
      </c>
      <c r="AZ191" s="23">
        <f t="shared" si="65"/>
        <v>2069.16</v>
      </c>
      <c r="BA191" s="24">
        <f t="shared" si="61"/>
        <v>19713.16</v>
      </c>
      <c r="BB191" s="9" t="s">
        <v>1689</v>
      </c>
      <c r="BC191" s="9" t="s">
        <v>1690</v>
      </c>
      <c r="BD191" s="9" t="s">
        <v>1691</v>
      </c>
      <c r="BE191" s="149">
        <v>45</v>
      </c>
      <c r="BF191" s="149">
        <v>812</v>
      </c>
      <c r="BG191" s="149">
        <v>20171</v>
      </c>
    </row>
    <row r="192" spans="1:59" x14ac:dyDescent="0.2">
      <c r="A192" s="128" t="str">
        <f>F192&amp;K192</f>
        <v>SAN ROMANQUECHUA</v>
      </c>
      <c r="B192" s="143">
        <v>458</v>
      </c>
      <c r="C192" s="143" t="s">
        <v>154</v>
      </c>
      <c r="D192" s="143">
        <v>301</v>
      </c>
      <c r="E192" s="143" t="s">
        <v>489</v>
      </c>
      <c r="F192" s="143" t="s">
        <v>179</v>
      </c>
      <c r="G192" s="143"/>
      <c r="H192" s="143"/>
      <c r="I192" s="143"/>
      <c r="J192" s="143" t="s">
        <v>626</v>
      </c>
      <c r="K192" s="143" t="s">
        <v>1390</v>
      </c>
      <c r="L192" s="144">
        <v>3776</v>
      </c>
      <c r="M192" s="145">
        <v>6.5799999999999995E-4</v>
      </c>
      <c r="N192" s="145">
        <f t="shared" si="50"/>
        <v>2.4846079999999997</v>
      </c>
      <c r="O192" s="146">
        <v>0.125</v>
      </c>
      <c r="P192" s="143">
        <f t="shared" si="51"/>
        <v>472</v>
      </c>
      <c r="Q192" s="147">
        <f>$Q$9*L192</f>
        <v>20390.400000000001</v>
      </c>
      <c r="R192" s="144">
        <v>1300</v>
      </c>
      <c r="S192" s="143">
        <f t="shared" si="66"/>
        <v>2.4640000000000006E-2</v>
      </c>
      <c r="T192" s="143">
        <f t="shared" si="67"/>
        <v>32.032000000000011</v>
      </c>
      <c r="U192" s="143">
        <v>0.45</v>
      </c>
      <c r="V192" s="143">
        <f t="shared" si="68"/>
        <v>585</v>
      </c>
      <c r="W192" s="24">
        <f t="shared" si="69"/>
        <v>99912.960000000021</v>
      </c>
      <c r="X192" s="144">
        <v>1300</v>
      </c>
      <c r="Y192" s="143">
        <v>8.3199999999999995E-4</v>
      </c>
      <c r="Z192" s="143">
        <f t="shared" si="62"/>
        <v>1.0815999999999999</v>
      </c>
      <c r="AA192" s="143">
        <v>0.312</v>
      </c>
      <c r="AB192" s="143">
        <f t="shared" si="63"/>
        <v>405.6</v>
      </c>
      <c r="AC192" s="147">
        <f t="shared" si="64"/>
        <v>7150</v>
      </c>
      <c r="AD192" s="144">
        <v>3421</v>
      </c>
      <c r="AE192" s="143">
        <f t="shared" si="52"/>
        <v>1.7698500000000002E-2</v>
      </c>
      <c r="AF192" s="143">
        <f t="shared" si="53"/>
        <v>60.546568500000006</v>
      </c>
      <c r="AG192" s="143">
        <v>0.81</v>
      </c>
      <c r="AH192" s="143">
        <f t="shared" si="54"/>
        <v>2771.01</v>
      </c>
      <c r="AI192" s="147">
        <f t="shared" si="55"/>
        <v>28052.199999999997</v>
      </c>
      <c r="AJ192" s="144">
        <v>6400</v>
      </c>
      <c r="AK192" s="143">
        <f t="shared" si="56"/>
        <v>1.7192500000000001E-3</v>
      </c>
      <c r="AL192" s="143">
        <f t="shared" si="57"/>
        <v>11.0032</v>
      </c>
      <c r="AM192" s="143">
        <v>0.69799999999999995</v>
      </c>
      <c r="AN192" s="143">
        <f t="shared" si="58"/>
        <v>4467.2</v>
      </c>
      <c r="AO192" s="147">
        <f t="shared" si="59"/>
        <v>120959.99999999999</v>
      </c>
      <c r="AP192" s="144">
        <v>860</v>
      </c>
      <c r="AQ192" s="143">
        <f t="shared" si="60"/>
        <v>3.0800000000000007E-3</v>
      </c>
      <c r="AR192" s="143">
        <f>+AP192*AQ192</f>
        <v>2.6488000000000005</v>
      </c>
      <c r="AS192" s="143">
        <v>1.59</v>
      </c>
      <c r="AT192" s="143">
        <f>+AP192*AS192</f>
        <v>1367.4</v>
      </c>
      <c r="AU192" s="147">
        <f>$AU$9*AP192</f>
        <v>10148</v>
      </c>
      <c r="AV192" s="143">
        <f t="shared" si="47"/>
        <v>17057</v>
      </c>
      <c r="AW192" s="143">
        <f t="shared" si="48"/>
        <v>10068.210000000001</v>
      </c>
      <c r="AX192" s="24">
        <f t="shared" si="49"/>
        <v>286613.56</v>
      </c>
      <c r="AY192" s="148">
        <v>0.64500000000000002</v>
      </c>
      <c r="AZ192" s="23">
        <f t="shared" si="65"/>
        <v>11001.764999999999</v>
      </c>
      <c r="BA192" s="24">
        <f t="shared" si="61"/>
        <v>297615.32500000001</v>
      </c>
      <c r="BB192" s="9" t="s">
        <v>1689</v>
      </c>
      <c r="BC192" s="9" t="s">
        <v>1690</v>
      </c>
      <c r="BD192" s="9" t="s">
        <v>1691</v>
      </c>
      <c r="BE192" s="149">
        <v>59</v>
      </c>
      <c r="BF192" s="149">
        <v>372</v>
      </c>
      <c r="BG192" s="149">
        <v>4112</v>
      </c>
    </row>
    <row r="193" spans="1:59" x14ac:dyDescent="0.2">
      <c r="B193" s="143">
        <v>458</v>
      </c>
      <c r="C193" s="143" t="s">
        <v>154</v>
      </c>
      <c r="D193" s="143">
        <v>310</v>
      </c>
      <c r="E193" s="143" t="s">
        <v>490</v>
      </c>
      <c r="F193" s="143" t="s">
        <v>182</v>
      </c>
      <c r="G193" s="143"/>
      <c r="H193" s="143"/>
      <c r="I193" s="143"/>
      <c r="J193" s="143" t="s">
        <v>626</v>
      </c>
      <c r="K193" s="143" t="s">
        <v>350</v>
      </c>
      <c r="L193" s="144">
        <v>60</v>
      </c>
      <c r="M193" s="145">
        <v>6.5799999999999995E-4</v>
      </c>
      <c r="N193" s="145">
        <f t="shared" si="50"/>
        <v>3.9479999999999994E-2</v>
      </c>
      <c r="O193" s="146">
        <v>9.4999999999999987E-2</v>
      </c>
      <c r="P193" s="143">
        <f t="shared" si="51"/>
        <v>5.6999999999999993</v>
      </c>
      <c r="Q193" s="147">
        <f>$Q$9*L193</f>
        <v>324</v>
      </c>
      <c r="R193" s="144"/>
      <c r="S193" s="143"/>
      <c r="T193" s="143"/>
      <c r="U193" s="143"/>
      <c r="V193" s="143"/>
      <c r="W193" s="24"/>
      <c r="X193" s="144"/>
      <c r="Y193" s="143"/>
      <c r="Z193" s="143"/>
      <c r="AA193" s="143"/>
      <c r="AB193" s="143"/>
      <c r="AC193" s="147"/>
      <c r="AD193" s="144">
        <v>436</v>
      </c>
      <c r="AE193" s="143">
        <f t="shared" si="52"/>
        <v>1.7698500000000002E-2</v>
      </c>
      <c r="AF193" s="143">
        <f t="shared" si="53"/>
        <v>7.716546000000001</v>
      </c>
      <c r="AG193" s="143">
        <v>0.81</v>
      </c>
      <c r="AH193" s="143">
        <f t="shared" si="54"/>
        <v>353.16</v>
      </c>
      <c r="AI193" s="147">
        <f t="shared" si="55"/>
        <v>3575.2</v>
      </c>
      <c r="AJ193" s="144">
        <v>1700</v>
      </c>
      <c r="AK193" s="143">
        <f t="shared" si="56"/>
        <v>1.7192500000000001E-3</v>
      </c>
      <c r="AL193" s="143">
        <f t="shared" si="57"/>
        <v>2.9227250000000002</v>
      </c>
      <c r="AM193" s="143">
        <v>0.69799999999999995</v>
      </c>
      <c r="AN193" s="143">
        <f t="shared" si="58"/>
        <v>1186.5999999999999</v>
      </c>
      <c r="AO193" s="147">
        <f t="shared" si="59"/>
        <v>32129.999999999996</v>
      </c>
      <c r="AP193" s="144">
        <v>170</v>
      </c>
      <c r="AQ193" s="143">
        <f t="shared" si="60"/>
        <v>3.0800000000000007E-3</v>
      </c>
      <c r="AR193" s="143">
        <f>+AP193*AQ193</f>
        <v>0.52360000000000007</v>
      </c>
      <c r="AS193" s="143">
        <v>1.59</v>
      </c>
      <c r="AT193" s="143">
        <f>+AP193*AS193</f>
        <v>270.3</v>
      </c>
      <c r="AU193" s="147">
        <f>$AU$9*AP193</f>
        <v>2006.0000000000002</v>
      </c>
      <c r="AV193" s="143">
        <f t="shared" si="47"/>
        <v>2366</v>
      </c>
      <c r="AW193" s="143">
        <f t="shared" si="48"/>
        <v>1815.76</v>
      </c>
      <c r="AX193" s="24">
        <f t="shared" si="49"/>
        <v>38035.199999999997</v>
      </c>
      <c r="AY193" s="148">
        <v>0.64500000000000002</v>
      </c>
      <c r="AZ193" s="23">
        <f t="shared" si="65"/>
        <v>1526.07</v>
      </c>
      <c r="BA193" s="24">
        <f t="shared" si="61"/>
        <v>39561.269999999997</v>
      </c>
      <c r="BB193" s="9" t="s">
        <v>1689</v>
      </c>
      <c r="BC193" s="9" t="s">
        <v>1690</v>
      </c>
      <c r="BD193" s="9" t="s">
        <v>1691</v>
      </c>
      <c r="BE193" s="149">
        <v>32</v>
      </c>
      <c r="BF193" s="149">
        <v>166</v>
      </c>
      <c r="BG193" s="149">
        <v>944</v>
      </c>
    </row>
    <row r="194" spans="1:59" x14ac:dyDescent="0.2">
      <c r="B194" s="143">
        <v>458</v>
      </c>
      <c r="C194" s="143" t="s">
        <v>154</v>
      </c>
      <c r="D194" s="143">
        <v>310</v>
      </c>
      <c r="E194" s="143" t="s">
        <v>490</v>
      </c>
      <c r="F194" s="143" t="s">
        <v>182</v>
      </c>
      <c r="G194" s="143"/>
      <c r="H194" s="143"/>
      <c r="I194" s="143"/>
      <c r="J194" s="143" t="s">
        <v>626</v>
      </c>
      <c r="K194" s="143" t="s">
        <v>1224</v>
      </c>
      <c r="L194" s="144"/>
      <c r="M194" s="145"/>
      <c r="N194" s="145"/>
      <c r="O194" s="146"/>
      <c r="P194" s="143"/>
      <c r="Q194" s="147"/>
      <c r="R194" s="144"/>
      <c r="S194" s="143"/>
      <c r="T194" s="143"/>
      <c r="U194" s="143"/>
      <c r="V194" s="143"/>
      <c r="W194" s="24"/>
      <c r="X194" s="144">
        <v>3736</v>
      </c>
      <c r="Y194" s="143">
        <v>8.3199999999999995E-4</v>
      </c>
      <c r="Z194" s="143">
        <f t="shared" si="62"/>
        <v>3.108352</v>
      </c>
      <c r="AA194" s="143">
        <v>0.312</v>
      </c>
      <c r="AB194" s="143">
        <f t="shared" si="63"/>
        <v>1165.6320000000001</v>
      </c>
      <c r="AC194" s="147">
        <f t="shared" si="64"/>
        <v>20548</v>
      </c>
      <c r="AD194" s="144"/>
      <c r="AE194" s="143"/>
      <c r="AF194" s="143"/>
      <c r="AG194" s="143"/>
      <c r="AH194" s="143"/>
      <c r="AI194" s="147"/>
      <c r="AJ194" s="144"/>
      <c r="AK194" s="143"/>
      <c r="AL194" s="143"/>
      <c r="AM194" s="143"/>
      <c r="AN194" s="143"/>
      <c r="AO194" s="147"/>
      <c r="AP194" s="144"/>
      <c r="AQ194" s="143"/>
      <c r="AR194" s="143"/>
      <c r="AS194" s="143"/>
      <c r="AT194" s="143"/>
      <c r="AU194" s="147"/>
      <c r="AV194" s="143">
        <f t="shared" si="47"/>
        <v>3736</v>
      </c>
      <c r="AW194" s="143">
        <f t="shared" si="48"/>
        <v>1165.6320000000001</v>
      </c>
      <c r="AX194" s="24">
        <f t="shared" si="49"/>
        <v>20548</v>
      </c>
      <c r="AY194" s="148">
        <v>0.64500000000000002</v>
      </c>
      <c r="AZ194" s="23">
        <f t="shared" si="65"/>
        <v>2409.7200000000003</v>
      </c>
      <c r="BA194" s="24">
        <f t="shared" si="61"/>
        <v>22957.72</v>
      </c>
      <c r="BB194" s="9" t="s">
        <v>1689</v>
      </c>
      <c r="BC194" s="9" t="s">
        <v>1690</v>
      </c>
      <c r="BD194" s="9" t="s">
        <v>1691</v>
      </c>
      <c r="BE194" s="149" t="s">
        <v>1493</v>
      </c>
      <c r="BF194" s="149" t="s">
        <v>1493</v>
      </c>
      <c r="BG194" s="149" t="s">
        <v>1493</v>
      </c>
    </row>
    <row r="195" spans="1:59" x14ac:dyDescent="0.2">
      <c r="A195" s="128" t="str">
        <f>F195&amp;K195</f>
        <v>SANDIAQUECHUA</v>
      </c>
      <c r="B195" s="143">
        <v>458</v>
      </c>
      <c r="C195" s="143" t="s">
        <v>154</v>
      </c>
      <c r="D195" s="143">
        <v>310</v>
      </c>
      <c r="E195" s="143" t="s">
        <v>490</v>
      </c>
      <c r="F195" s="143" t="s">
        <v>182</v>
      </c>
      <c r="G195" s="143"/>
      <c r="H195" s="143"/>
      <c r="I195" s="143"/>
      <c r="J195" s="143" t="s">
        <v>626</v>
      </c>
      <c r="K195" s="143" t="s">
        <v>1390</v>
      </c>
      <c r="L195" s="144">
        <v>860</v>
      </c>
      <c r="M195" s="145">
        <v>6.5799999999999995E-4</v>
      </c>
      <c r="N195" s="145">
        <f t="shared" si="50"/>
        <v>0.56587999999999994</v>
      </c>
      <c r="O195" s="146">
        <v>0.125</v>
      </c>
      <c r="P195" s="143">
        <f t="shared" si="51"/>
        <v>107.5</v>
      </c>
      <c r="Q195" s="147">
        <f>$Q$9*L195</f>
        <v>4644</v>
      </c>
      <c r="R195" s="144">
        <v>1240</v>
      </c>
      <c r="S195" s="143">
        <f t="shared" si="66"/>
        <v>2.4640000000000006E-2</v>
      </c>
      <c r="T195" s="143">
        <f t="shared" si="67"/>
        <v>30.553600000000007</v>
      </c>
      <c r="U195" s="143">
        <v>0.45</v>
      </c>
      <c r="V195" s="143">
        <f t="shared" si="68"/>
        <v>558</v>
      </c>
      <c r="W195" s="24">
        <f t="shared" si="69"/>
        <v>22755.600000000002</v>
      </c>
      <c r="X195" s="144">
        <v>1240</v>
      </c>
      <c r="Y195" s="143">
        <v>8.3199999999999995E-4</v>
      </c>
      <c r="Z195" s="143">
        <f t="shared" si="62"/>
        <v>1.0316799999999999</v>
      </c>
      <c r="AA195" s="143">
        <v>0.312</v>
      </c>
      <c r="AB195" s="143">
        <f t="shared" si="63"/>
        <v>386.88</v>
      </c>
      <c r="AC195" s="147">
        <f t="shared" si="64"/>
        <v>6820</v>
      </c>
      <c r="AD195" s="144">
        <v>2369</v>
      </c>
      <c r="AE195" s="143">
        <f t="shared" si="52"/>
        <v>1.7698500000000002E-2</v>
      </c>
      <c r="AF195" s="143">
        <f t="shared" si="53"/>
        <v>41.927746500000005</v>
      </c>
      <c r="AG195" s="143">
        <v>0.81</v>
      </c>
      <c r="AH195" s="143">
        <f t="shared" si="54"/>
        <v>1918.89</v>
      </c>
      <c r="AI195" s="147">
        <f t="shared" si="55"/>
        <v>19425.8</v>
      </c>
      <c r="AJ195" s="144">
        <v>6632</v>
      </c>
      <c r="AK195" s="143">
        <f t="shared" si="56"/>
        <v>1.7192500000000001E-3</v>
      </c>
      <c r="AL195" s="143">
        <f t="shared" si="57"/>
        <v>11.402066000000001</v>
      </c>
      <c r="AM195" s="143">
        <v>0.69799999999999995</v>
      </c>
      <c r="AN195" s="143">
        <f t="shared" si="58"/>
        <v>4629.1359999999995</v>
      </c>
      <c r="AO195" s="147">
        <f t="shared" si="59"/>
        <v>125344.79999999999</v>
      </c>
      <c r="AP195" s="144">
        <v>910</v>
      </c>
      <c r="AQ195" s="143">
        <f t="shared" si="60"/>
        <v>3.0800000000000007E-3</v>
      </c>
      <c r="AR195" s="143">
        <f>+AP195*AQ195</f>
        <v>2.8028000000000008</v>
      </c>
      <c r="AS195" s="143">
        <v>1.59</v>
      </c>
      <c r="AT195" s="143">
        <f>+AP195*AS195</f>
        <v>1446.9</v>
      </c>
      <c r="AU195" s="147">
        <f>$AU$9*AP195</f>
        <v>10738</v>
      </c>
      <c r="AV195" s="143">
        <f t="shared" si="47"/>
        <v>13251</v>
      </c>
      <c r="AW195" s="143">
        <f t="shared" si="48"/>
        <v>9047.3060000000005</v>
      </c>
      <c r="AX195" s="24">
        <f t="shared" si="49"/>
        <v>189728.2</v>
      </c>
      <c r="AY195" s="148">
        <v>0.64500000000000002</v>
      </c>
      <c r="AZ195" s="23">
        <f t="shared" si="65"/>
        <v>8546.8950000000004</v>
      </c>
      <c r="BA195" s="24">
        <f t="shared" si="61"/>
        <v>198275.095</v>
      </c>
      <c r="BB195" s="9" t="s">
        <v>1689</v>
      </c>
      <c r="BC195" s="9" t="s">
        <v>1690</v>
      </c>
      <c r="BD195" s="9" t="s">
        <v>1691</v>
      </c>
      <c r="BE195" s="149">
        <v>112</v>
      </c>
      <c r="BF195" s="149">
        <v>588</v>
      </c>
      <c r="BG195" s="149">
        <v>4443</v>
      </c>
    </row>
    <row r="196" spans="1:59" x14ac:dyDescent="0.2">
      <c r="B196" s="143">
        <v>458</v>
      </c>
      <c r="C196" s="143" t="s">
        <v>154</v>
      </c>
      <c r="D196" s="143">
        <v>308</v>
      </c>
      <c r="E196" s="143" t="s">
        <v>552</v>
      </c>
      <c r="F196" s="143" t="s">
        <v>184</v>
      </c>
      <c r="G196" s="143"/>
      <c r="H196" s="143"/>
      <c r="I196" s="143"/>
      <c r="J196" s="143" t="s">
        <v>626</v>
      </c>
      <c r="K196" s="143" t="s">
        <v>350</v>
      </c>
      <c r="L196" s="144">
        <v>680</v>
      </c>
      <c r="M196" s="145">
        <v>6.5799999999999995E-4</v>
      </c>
      <c r="N196" s="145">
        <f t="shared" si="50"/>
        <v>0.44743999999999995</v>
      </c>
      <c r="O196" s="146">
        <v>9.4999999999999987E-2</v>
      </c>
      <c r="P196" s="143">
        <f t="shared" si="51"/>
        <v>64.599999999999994</v>
      </c>
      <c r="Q196" s="147">
        <f>$Q$9*L196</f>
        <v>3672.0000000000005</v>
      </c>
      <c r="R196" s="144"/>
      <c r="S196" s="143"/>
      <c r="T196" s="143"/>
      <c r="U196" s="143"/>
      <c r="V196" s="143"/>
      <c r="W196" s="24"/>
      <c r="X196" s="144"/>
      <c r="Y196" s="143"/>
      <c r="Z196" s="143"/>
      <c r="AA196" s="143"/>
      <c r="AB196" s="143"/>
      <c r="AC196" s="147"/>
      <c r="AD196" s="144">
        <v>976</v>
      </c>
      <c r="AE196" s="143">
        <f t="shared" si="52"/>
        <v>1.7698500000000002E-2</v>
      </c>
      <c r="AF196" s="143">
        <f t="shared" si="53"/>
        <v>17.273736000000003</v>
      </c>
      <c r="AG196" s="143">
        <v>0.81</v>
      </c>
      <c r="AH196" s="143">
        <f t="shared" si="54"/>
        <v>790.56000000000006</v>
      </c>
      <c r="AI196" s="147">
        <f t="shared" si="55"/>
        <v>8003.1999999999989</v>
      </c>
      <c r="AJ196" s="144">
        <v>2660</v>
      </c>
      <c r="AK196" s="143">
        <f t="shared" si="56"/>
        <v>1.7192500000000001E-3</v>
      </c>
      <c r="AL196" s="143">
        <f t="shared" si="57"/>
        <v>4.5732050000000006</v>
      </c>
      <c r="AM196" s="143">
        <v>0.69799999999999995</v>
      </c>
      <c r="AN196" s="143">
        <f t="shared" si="58"/>
        <v>1856.6799999999998</v>
      </c>
      <c r="AO196" s="147">
        <f t="shared" si="59"/>
        <v>50273.999999999993</v>
      </c>
      <c r="AP196" s="144">
        <v>520</v>
      </c>
      <c r="AQ196" s="143">
        <f t="shared" si="60"/>
        <v>3.0800000000000007E-3</v>
      </c>
      <c r="AR196" s="143">
        <f>+AP196*AQ196</f>
        <v>1.6016000000000004</v>
      </c>
      <c r="AS196" s="143">
        <v>1.59</v>
      </c>
      <c r="AT196" s="143">
        <f>+AP196*AS196</f>
        <v>826.80000000000007</v>
      </c>
      <c r="AU196" s="147">
        <f>$AU$9*AP196</f>
        <v>6136</v>
      </c>
      <c r="AV196" s="143">
        <f t="shared" si="47"/>
        <v>4836</v>
      </c>
      <c r="AW196" s="143">
        <f t="shared" si="48"/>
        <v>3538.6400000000003</v>
      </c>
      <c r="AX196" s="24">
        <f t="shared" si="49"/>
        <v>68085.199999999983</v>
      </c>
      <c r="AY196" s="148">
        <v>0.64500000000000002</v>
      </c>
      <c r="AZ196" s="23">
        <f t="shared" si="65"/>
        <v>3119.2200000000003</v>
      </c>
      <c r="BA196" s="24">
        <f t="shared" si="61"/>
        <v>71204.419999999984</v>
      </c>
      <c r="BB196" s="9" t="s">
        <v>1689</v>
      </c>
      <c r="BC196" s="9" t="s">
        <v>1690</v>
      </c>
      <c r="BD196" s="9" t="s">
        <v>1691</v>
      </c>
      <c r="BE196" s="149">
        <v>42</v>
      </c>
      <c r="BF196" s="149">
        <v>254</v>
      </c>
      <c r="BG196" s="149">
        <v>2056</v>
      </c>
    </row>
    <row r="197" spans="1:59" x14ac:dyDescent="0.2">
      <c r="B197" s="143">
        <v>458</v>
      </c>
      <c r="C197" s="143" t="s">
        <v>154</v>
      </c>
      <c r="D197" s="143">
        <v>308</v>
      </c>
      <c r="E197" s="143" t="s">
        <v>552</v>
      </c>
      <c r="F197" s="143" t="s">
        <v>184</v>
      </c>
      <c r="G197" s="143"/>
      <c r="H197" s="143"/>
      <c r="I197" s="143"/>
      <c r="J197" s="143" t="s">
        <v>626</v>
      </c>
      <c r="K197" s="143" t="s">
        <v>1224</v>
      </c>
      <c r="L197" s="144"/>
      <c r="M197" s="145"/>
      <c r="N197" s="145"/>
      <c r="O197" s="146"/>
      <c r="P197" s="143"/>
      <c r="Q197" s="147"/>
      <c r="R197" s="144"/>
      <c r="S197" s="143"/>
      <c r="T197" s="143"/>
      <c r="U197" s="143"/>
      <c r="V197" s="143"/>
      <c r="W197" s="24"/>
      <c r="X197" s="144">
        <v>1584</v>
      </c>
      <c r="Y197" s="143">
        <v>8.3199999999999995E-4</v>
      </c>
      <c r="Z197" s="143">
        <f t="shared" si="62"/>
        <v>1.3178879999999999</v>
      </c>
      <c r="AA197" s="143">
        <v>0.312</v>
      </c>
      <c r="AB197" s="143">
        <f t="shared" si="63"/>
        <v>494.20800000000003</v>
      </c>
      <c r="AC197" s="147">
        <f t="shared" si="64"/>
        <v>8712</v>
      </c>
      <c r="AD197" s="144"/>
      <c r="AE197" s="143"/>
      <c r="AF197" s="143"/>
      <c r="AG197" s="143"/>
      <c r="AH197" s="143"/>
      <c r="AI197" s="147"/>
      <c r="AJ197" s="144"/>
      <c r="AK197" s="143"/>
      <c r="AL197" s="143"/>
      <c r="AM197" s="143"/>
      <c r="AN197" s="143"/>
      <c r="AO197" s="147"/>
      <c r="AP197" s="144"/>
      <c r="AQ197" s="143"/>
      <c r="AR197" s="143"/>
      <c r="AS197" s="143"/>
      <c r="AT197" s="143"/>
      <c r="AU197" s="147"/>
      <c r="AV197" s="143">
        <f t="shared" si="47"/>
        <v>1584</v>
      </c>
      <c r="AW197" s="143">
        <f t="shared" si="48"/>
        <v>494.20800000000003</v>
      </c>
      <c r="AX197" s="24">
        <f t="shared" si="49"/>
        <v>8712</v>
      </c>
      <c r="AY197" s="148">
        <v>0.64500000000000002</v>
      </c>
      <c r="AZ197" s="23">
        <f t="shared" si="65"/>
        <v>1021.6800000000001</v>
      </c>
      <c r="BA197" s="24">
        <f t="shared" si="61"/>
        <v>9733.68</v>
      </c>
      <c r="BB197" s="9" t="s">
        <v>1689</v>
      </c>
      <c r="BC197" s="9" t="s">
        <v>1690</v>
      </c>
      <c r="BD197" s="9" t="s">
        <v>1691</v>
      </c>
      <c r="BE197" s="149">
        <v>5</v>
      </c>
      <c r="BF197" s="149">
        <v>87</v>
      </c>
      <c r="BG197" s="149">
        <v>1733</v>
      </c>
    </row>
    <row r="198" spans="1:59" x14ac:dyDescent="0.2">
      <c r="B198" s="143">
        <v>459</v>
      </c>
      <c r="C198" s="143" t="s">
        <v>352</v>
      </c>
      <c r="D198" s="143">
        <v>305</v>
      </c>
      <c r="E198" s="143" t="s">
        <v>492</v>
      </c>
      <c r="F198" s="143" t="s">
        <v>186</v>
      </c>
      <c r="G198" s="143"/>
      <c r="H198" s="143"/>
      <c r="I198" s="143"/>
      <c r="J198" s="143" t="s">
        <v>626</v>
      </c>
      <c r="K198" s="143" t="s">
        <v>1224</v>
      </c>
      <c r="L198" s="144"/>
      <c r="M198" s="145"/>
      <c r="N198" s="145"/>
      <c r="O198" s="146"/>
      <c r="P198" s="143"/>
      <c r="Q198" s="147"/>
      <c r="R198" s="144"/>
      <c r="S198" s="143"/>
      <c r="T198" s="143"/>
      <c r="U198" s="143"/>
      <c r="V198" s="143"/>
      <c r="W198" s="24"/>
      <c r="X198" s="144">
        <v>1524</v>
      </c>
      <c r="Y198" s="143">
        <v>8.3199999999999995E-4</v>
      </c>
      <c r="Z198" s="143">
        <f t="shared" si="62"/>
        <v>1.267968</v>
      </c>
      <c r="AA198" s="143">
        <v>0.312</v>
      </c>
      <c r="AB198" s="143">
        <f t="shared" si="63"/>
        <v>475.488</v>
      </c>
      <c r="AC198" s="147">
        <f t="shared" si="64"/>
        <v>8382</v>
      </c>
      <c r="AD198" s="144"/>
      <c r="AE198" s="143"/>
      <c r="AF198" s="143"/>
      <c r="AG198" s="143"/>
      <c r="AH198" s="143"/>
      <c r="AI198" s="147"/>
      <c r="AJ198" s="144"/>
      <c r="AK198" s="143"/>
      <c r="AL198" s="143"/>
      <c r="AM198" s="143"/>
      <c r="AN198" s="143"/>
      <c r="AO198" s="147"/>
      <c r="AP198" s="144"/>
      <c r="AQ198" s="143"/>
      <c r="AR198" s="143"/>
      <c r="AS198" s="143"/>
      <c r="AT198" s="143"/>
      <c r="AU198" s="147"/>
      <c r="AV198" s="143">
        <f t="shared" si="47"/>
        <v>1524</v>
      </c>
      <c r="AW198" s="143">
        <f t="shared" si="48"/>
        <v>475.488</v>
      </c>
      <c r="AX198" s="24">
        <f t="shared" si="49"/>
        <v>8382</v>
      </c>
      <c r="AY198" s="148">
        <v>0.64500000000000002</v>
      </c>
      <c r="AZ198" s="23">
        <f t="shared" si="65"/>
        <v>982.98</v>
      </c>
      <c r="BA198" s="24">
        <f t="shared" si="61"/>
        <v>9364.98</v>
      </c>
      <c r="BB198" s="9" t="s">
        <v>1689</v>
      </c>
      <c r="BC198" s="9" t="s">
        <v>1690</v>
      </c>
      <c r="BD198" s="9" t="s">
        <v>1691</v>
      </c>
      <c r="BE198" s="149">
        <v>41</v>
      </c>
      <c r="BF198" s="149">
        <v>237</v>
      </c>
      <c r="BG198" s="149">
        <v>1451</v>
      </c>
    </row>
    <row r="199" spans="1:59" x14ac:dyDescent="0.2">
      <c r="B199" s="143">
        <v>459</v>
      </c>
      <c r="C199" s="143" t="s">
        <v>352</v>
      </c>
      <c r="D199" s="143">
        <v>305</v>
      </c>
      <c r="E199" s="143" t="s">
        <v>492</v>
      </c>
      <c r="F199" s="143" t="s">
        <v>186</v>
      </c>
      <c r="G199" s="143"/>
      <c r="H199" s="143"/>
      <c r="I199" s="143"/>
      <c r="J199" s="143" t="s">
        <v>626</v>
      </c>
      <c r="K199" s="143" t="s">
        <v>347</v>
      </c>
      <c r="L199" s="144">
        <v>67</v>
      </c>
      <c r="M199" s="145">
        <v>6.5799999999999995E-4</v>
      </c>
      <c r="N199" s="145">
        <f t="shared" si="50"/>
        <v>4.4085999999999993E-2</v>
      </c>
      <c r="O199" s="146">
        <v>0.13</v>
      </c>
      <c r="P199" s="143">
        <f t="shared" si="51"/>
        <v>8.7100000000000009</v>
      </c>
      <c r="Q199" s="147">
        <f>$Q$9*L199</f>
        <v>361.8</v>
      </c>
      <c r="R199" s="144"/>
      <c r="S199" s="143"/>
      <c r="T199" s="143"/>
      <c r="U199" s="143"/>
      <c r="V199" s="143"/>
      <c r="W199" s="24"/>
      <c r="X199" s="144"/>
      <c r="Y199" s="143"/>
      <c r="Z199" s="143"/>
      <c r="AA199" s="143"/>
      <c r="AB199" s="143"/>
      <c r="AC199" s="147"/>
      <c r="AD199" s="144">
        <v>222</v>
      </c>
      <c r="AE199" s="143">
        <f t="shared" si="52"/>
        <v>1.7698500000000002E-2</v>
      </c>
      <c r="AF199" s="143">
        <f t="shared" si="53"/>
        <v>3.9290670000000008</v>
      </c>
      <c r="AG199" s="143">
        <v>0.81</v>
      </c>
      <c r="AH199" s="143">
        <f t="shared" si="54"/>
        <v>179.82000000000002</v>
      </c>
      <c r="AI199" s="147">
        <f t="shared" si="55"/>
        <v>1820.3999999999999</v>
      </c>
      <c r="AJ199" s="144">
        <v>370</v>
      </c>
      <c r="AK199" s="143">
        <f t="shared" si="56"/>
        <v>1.7192500000000001E-3</v>
      </c>
      <c r="AL199" s="143">
        <f t="shared" si="57"/>
        <v>0.63612250000000004</v>
      </c>
      <c r="AM199" s="143">
        <v>0.69799999999999995</v>
      </c>
      <c r="AN199" s="143">
        <f t="shared" si="58"/>
        <v>258.26</v>
      </c>
      <c r="AO199" s="147">
        <f t="shared" si="59"/>
        <v>6992.9999999999991</v>
      </c>
      <c r="AP199" s="144">
        <v>80</v>
      </c>
      <c r="AQ199" s="143">
        <f t="shared" si="60"/>
        <v>3.0800000000000007E-3</v>
      </c>
      <c r="AR199" s="143">
        <f>+AP199*AQ199</f>
        <v>0.24640000000000006</v>
      </c>
      <c r="AS199" s="143">
        <v>1.59</v>
      </c>
      <c r="AT199" s="143">
        <f>+AP199*AS199</f>
        <v>127.2</v>
      </c>
      <c r="AU199" s="147">
        <f>$AU$9*AP199</f>
        <v>944</v>
      </c>
      <c r="AV199" s="143">
        <f t="shared" si="47"/>
        <v>739</v>
      </c>
      <c r="AW199" s="143">
        <f t="shared" si="48"/>
        <v>573.99</v>
      </c>
      <c r="AX199" s="24">
        <f t="shared" si="49"/>
        <v>10119.199999999999</v>
      </c>
      <c r="AY199" s="148">
        <v>0.64500000000000002</v>
      </c>
      <c r="AZ199" s="23">
        <f t="shared" si="65"/>
        <v>476.65500000000003</v>
      </c>
      <c r="BA199" s="24">
        <f t="shared" si="61"/>
        <v>10595.855</v>
      </c>
      <c r="BB199" s="9" t="s">
        <v>1689</v>
      </c>
      <c r="BC199" s="9" t="s">
        <v>1690</v>
      </c>
      <c r="BD199" s="9" t="s">
        <v>1691</v>
      </c>
      <c r="BE199" s="149">
        <v>7</v>
      </c>
      <c r="BF199" s="149">
        <v>18</v>
      </c>
      <c r="BG199" s="149">
        <v>183</v>
      </c>
    </row>
    <row r="200" spans="1:59" x14ac:dyDescent="0.2">
      <c r="B200" s="143">
        <v>459</v>
      </c>
      <c r="C200" s="143" t="s">
        <v>352</v>
      </c>
      <c r="D200" s="143">
        <v>300</v>
      </c>
      <c r="E200" s="143" t="s">
        <v>493</v>
      </c>
      <c r="F200" s="143" t="s">
        <v>353</v>
      </c>
      <c r="G200" s="143"/>
      <c r="H200" s="143"/>
      <c r="I200" s="143"/>
      <c r="J200" s="143" t="s">
        <v>626</v>
      </c>
      <c r="K200" s="143" t="s">
        <v>340</v>
      </c>
      <c r="L200" s="144">
        <v>66</v>
      </c>
      <c r="M200" s="145">
        <v>6.5799999999999995E-4</v>
      </c>
      <c r="N200" s="145">
        <f t="shared" si="50"/>
        <v>4.3427999999999994E-2</v>
      </c>
      <c r="O200" s="146">
        <v>9.3333333333333338E-2</v>
      </c>
      <c r="P200" s="143">
        <f t="shared" si="51"/>
        <v>6.16</v>
      </c>
      <c r="Q200" s="147">
        <f>$Q$9*L200</f>
        <v>356.40000000000003</v>
      </c>
      <c r="R200" s="144"/>
      <c r="S200" s="143"/>
      <c r="T200" s="143"/>
      <c r="U200" s="143"/>
      <c r="V200" s="143"/>
      <c r="W200" s="24"/>
      <c r="X200" s="144"/>
      <c r="Y200" s="143"/>
      <c r="Z200" s="143"/>
      <c r="AA200" s="143"/>
      <c r="AB200" s="143"/>
      <c r="AC200" s="147"/>
      <c r="AD200" s="144">
        <v>687</v>
      </c>
      <c r="AE200" s="143">
        <f t="shared" si="52"/>
        <v>1.7698500000000002E-2</v>
      </c>
      <c r="AF200" s="143">
        <f t="shared" si="53"/>
        <v>12.158869500000002</v>
      </c>
      <c r="AG200" s="143">
        <v>0.81</v>
      </c>
      <c r="AH200" s="143">
        <f t="shared" si="54"/>
        <v>556.47</v>
      </c>
      <c r="AI200" s="147">
        <f t="shared" si="55"/>
        <v>5633.4</v>
      </c>
      <c r="AJ200" s="144">
        <v>1374</v>
      </c>
      <c r="AK200" s="143">
        <f t="shared" si="56"/>
        <v>1.7192500000000001E-3</v>
      </c>
      <c r="AL200" s="143">
        <f t="shared" si="57"/>
        <v>2.3622494999999999</v>
      </c>
      <c r="AM200" s="143">
        <v>0.69799999999999995</v>
      </c>
      <c r="AN200" s="143">
        <f t="shared" si="58"/>
        <v>959.05199999999991</v>
      </c>
      <c r="AO200" s="147">
        <f t="shared" si="59"/>
        <v>25968.6</v>
      </c>
      <c r="AP200" s="144">
        <v>200</v>
      </c>
      <c r="AQ200" s="143">
        <f t="shared" si="60"/>
        <v>3.0800000000000007E-3</v>
      </c>
      <c r="AR200" s="143">
        <f>+AP200*AQ200</f>
        <v>0.6160000000000001</v>
      </c>
      <c r="AS200" s="143">
        <v>1.59</v>
      </c>
      <c r="AT200" s="143">
        <f>+AP200*AS200</f>
        <v>318</v>
      </c>
      <c r="AU200" s="147">
        <f>$AU$9*AP200</f>
        <v>2360</v>
      </c>
      <c r="AV200" s="143">
        <f t="shared" si="47"/>
        <v>2327</v>
      </c>
      <c r="AW200" s="143">
        <f t="shared" si="48"/>
        <v>1839.6819999999998</v>
      </c>
      <c r="AX200" s="24">
        <f t="shared" si="49"/>
        <v>34318.399999999994</v>
      </c>
      <c r="AY200" s="148">
        <v>0.64500000000000002</v>
      </c>
      <c r="AZ200" s="23">
        <f t="shared" si="65"/>
        <v>1500.915</v>
      </c>
      <c r="BA200" s="24">
        <f t="shared" si="61"/>
        <v>35819.314999999995</v>
      </c>
      <c r="BB200" s="9" t="s">
        <v>1689</v>
      </c>
      <c r="BC200" s="9" t="s">
        <v>1690</v>
      </c>
      <c r="BD200" s="9" t="s">
        <v>1691</v>
      </c>
      <c r="BE200" s="149">
        <v>19</v>
      </c>
      <c r="BF200" s="149">
        <v>75</v>
      </c>
      <c r="BG200" s="149">
        <v>378</v>
      </c>
    </row>
    <row r="201" spans="1:59" x14ac:dyDescent="0.2">
      <c r="B201" s="143">
        <v>459</v>
      </c>
      <c r="C201" s="143" t="s">
        <v>352</v>
      </c>
      <c r="D201" s="143">
        <v>300</v>
      </c>
      <c r="E201" s="143" t="s">
        <v>493</v>
      </c>
      <c r="F201" s="143" t="s">
        <v>353</v>
      </c>
      <c r="G201" s="143"/>
      <c r="H201" s="143"/>
      <c r="I201" s="143"/>
      <c r="J201" s="143" t="s">
        <v>626</v>
      </c>
      <c r="K201" s="143" t="s">
        <v>1224</v>
      </c>
      <c r="L201" s="144"/>
      <c r="M201" s="145"/>
      <c r="N201" s="145"/>
      <c r="O201" s="146"/>
      <c r="P201" s="143"/>
      <c r="Q201" s="147"/>
      <c r="R201" s="144"/>
      <c r="S201" s="143"/>
      <c r="T201" s="143"/>
      <c r="U201" s="143"/>
      <c r="V201" s="143"/>
      <c r="W201" s="24"/>
      <c r="X201" s="144">
        <v>392</v>
      </c>
      <c r="Y201" s="143">
        <v>8.3199999999999995E-4</v>
      </c>
      <c r="Z201" s="143">
        <f t="shared" si="62"/>
        <v>0.32614399999999999</v>
      </c>
      <c r="AA201" s="143">
        <v>0.312</v>
      </c>
      <c r="AB201" s="143">
        <f t="shared" si="63"/>
        <v>122.304</v>
      </c>
      <c r="AC201" s="147">
        <f t="shared" si="64"/>
        <v>2156</v>
      </c>
      <c r="AD201" s="144"/>
      <c r="AE201" s="143"/>
      <c r="AF201" s="143"/>
      <c r="AG201" s="143"/>
      <c r="AH201" s="143"/>
      <c r="AI201" s="147"/>
      <c r="AJ201" s="144"/>
      <c r="AK201" s="143"/>
      <c r="AL201" s="143"/>
      <c r="AM201" s="143"/>
      <c r="AN201" s="143"/>
      <c r="AO201" s="147"/>
      <c r="AP201" s="144"/>
      <c r="AQ201" s="143"/>
      <c r="AR201" s="143"/>
      <c r="AS201" s="143"/>
      <c r="AT201" s="143"/>
      <c r="AU201" s="147"/>
      <c r="AV201" s="143">
        <f t="shared" si="47"/>
        <v>392</v>
      </c>
      <c r="AW201" s="143">
        <f t="shared" si="48"/>
        <v>122.304</v>
      </c>
      <c r="AX201" s="24">
        <f t="shared" si="49"/>
        <v>2156</v>
      </c>
      <c r="AY201" s="148">
        <v>0.64500000000000002</v>
      </c>
      <c r="AZ201" s="23">
        <f t="shared" si="65"/>
        <v>252.84</v>
      </c>
      <c r="BA201" s="24">
        <f t="shared" si="61"/>
        <v>2408.84</v>
      </c>
      <c r="BB201" s="9" t="s">
        <v>1689</v>
      </c>
      <c r="BC201" s="9" t="s">
        <v>1690</v>
      </c>
      <c r="BD201" s="9" t="s">
        <v>1691</v>
      </c>
      <c r="BE201" s="149" t="s">
        <v>1493</v>
      </c>
      <c r="BF201" s="149" t="s">
        <v>1493</v>
      </c>
      <c r="BG201" s="149" t="s">
        <v>1493</v>
      </c>
    </row>
    <row r="202" spans="1:59" x14ac:dyDescent="0.2">
      <c r="B202" s="143">
        <v>459</v>
      </c>
      <c r="C202" s="143" t="s">
        <v>352</v>
      </c>
      <c r="D202" s="143">
        <v>306</v>
      </c>
      <c r="E202" s="143" t="s">
        <v>494</v>
      </c>
      <c r="F202" s="143" t="s">
        <v>190</v>
      </c>
      <c r="G202" s="143"/>
      <c r="H202" s="143"/>
      <c r="I202" s="143"/>
      <c r="J202" s="143" t="s">
        <v>626</v>
      </c>
      <c r="K202" s="143" t="s">
        <v>340</v>
      </c>
      <c r="L202" s="144">
        <v>489</v>
      </c>
      <c r="M202" s="145">
        <v>6.5799999999999995E-4</v>
      </c>
      <c r="N202" s="145">
        <f t="shared" si="50"/>
        <v>0.32176199999999999</v>
      </c>
      <c r="O202" s="146">
        <v>9.3333333333333338E-2</v>
      </c>
      <c r="P202" s="143">
        <f t="shared" si="51"/>
        <v>45.64</v>
      </c>
      <c r="Q202" s="147">
        <f>$Q$9*L202</f>
        <v>2640.6000000000004</v>
      </c>
      <c r="R202" s="144"/>
      <c r="S202" s="143"/>
      <c r="T202" s="143"/>
      <c r="U202" s="143"/>
      <c r="V202" s="143"/>
      <c r="W202" s="24"/>
      <c r="X202" s="144"/>
      <c r="Y202" s="143"/>
      <c r="Z202" s="143"/>
      <c r="AA202" s="143"/>
      <c r="AB202" s="143"/>
      <c r="AC202" s="147"/>
      <c r="AD202" s="144">
        <v>333</v>
      </c>
      <c r="AE202" s="143">
        <f t="shared" si="52"/>
        <v>1.7698500000000002E-2</v>
      </c>
      <c r="AF202" s="143">
        <f t="shared" si="53"/>
        <v>5.8936005000000007</v>
      </c>
      <c r="AG202" s="143">
        <v>0.81</v>
      </c>
      <c r="AH202" s="143">
        <f t="shared" si="54"/>
        <v>269.73</v>
      </c>
      <c r="AI202" s="147">
        <f t="shared" si="55"/>
        <v>2730.6</v>
      </c>
      <c r="AJ202" s="144">
        <v>666</v>
      </c>
      <c r="AK202" s="143">
        <f t="shared" si="56"/>
        <v>1.7192500000000001E-3</v>
      </c>
      <c r="AL202" s="143">
        <f t="shared" si="57"/>
        <v>1.1450205</v>
      </c>
      <c r="AM202" s="143">
        <v>0.69799999999999995</v>
      </c>
      <c r="AN202" s="143">
        <f t="shared" si="58"/>
        <v>464.86799999999999</v>
      </c>
      <c r="AO202" s="147">
        <f t="shared" si="59"/>
        <v>12587.4</v>
      </c>
      <c r="AP202" s="144">
        <v>120</v>
      </c>
      <c r="AQ202" s="143">
        <f t="shared" si="60"/>
        <v>3.0800000000000007E-3</v>
      </c>
      <c r="AR202" s="143">
        <f>+AP202*AQ202</f>
        <v>0.3696000000000001</v>
      </c>
      <c r="AS202" s="143">
        <v>1.59</v>
      </c>
      <c r="AT202" s="143">
        <f>+AP202*AS202</f>
        <v>190.8</v>
      </c>
      <c r="AU202" s="147">
        <f>$AU$9*AP202</f>
        <v>1416</v>
      </c>
      <c r="AV202" s="143">
        <f t="shared" si="47"/>
        <v>1608</v>
      </c>
      <c r="AW202" s="143">
        <f t="shared" si="48"/>
        <v>971.03800000000001</v>
      </c>
      <c r="AX202" s="24">
        <f t="shared" si="49"/>
        <v>19374.599999999999</v>
      </c>
      <c r="AY202" s="148">
        <v>0.64500000000000002</v>
      </c>
      <c r="AZ202" s="23">
        <f t="shared" si="65"/>
        <v>1037.1600000000001</v>
      </c>
      <c r="BA202" s="24">
        <f t="shared" si="61"/>
        <v>20411.759999999998</v>
      </c>
      <c r="BB202" s="9" t="s">
        <v>1689</v>
      </c>
      <c r="BC202" s="9" t="s">
        <v>1690</v>
      </c>
      <c r="BD202" s="9" t="s">
        <v>1691</v>
      </c>
      <c r="BE202" s="149">
        <v>9</v>
      </c>
      <c r="BF202" s="149">
        <v>56</v>
      </c>
      <c r="BG202" s="149">
        <v>975</v>
      </c>
    </row>
    <row r="203" spans="1:59" x14ac:dyDescent="0.2">
      <c r="B203" s="143">
        <v>459</v>
      </c>
      <c r="C203" s="143" t="s">
        <v>352</v>
      </c>
      <c r="D203" s="143">
        <v>306</v>
      </c>
      <c r="E203" s="143" t="s">
        <v>494</v>
      </c>
      <c r="F203" s="143" t="s">
        <v>190</v>
      </c>
      <c r="G203" s="143"/>
      <c r="H203" s="143"/>
      <c r="I203" s="143"/>
      <c r="J203" s="143" t="s">
        <v>626</v>
      </c>
      <c r="K203" s="143" t="s">
        <v>1224</v>
      </c>
      <c r="L203" s="144"/>
      <c r="M203" s="145"/>
      <c r="N203" s="145"/>
      <c r="O203" s="146"/>
      <c r="P203" s="143"/>
      <c r="Q203" s="147"/>
      <c r="R203" s="144"/>
      <c r="S203" s="143"/>
      <c r="T203" s="143"/>
      <c r="U203" s="143"/>
      <c r="V203" s="143"/>
      <c r="W203" s="24"/>
      <c r="X203" s="144">
        <v>292</v>
      </c>
      <c r="Y203" s="143">
        <v>8.3199999999999995E-4</v>
      </c>
      <c r="Z203" s="143">
        <f t="shared" si="62"/>
        <v>0.24294399999999999</v>
      </c>
      <c r="AA203" s="143">
        <v>0.312</v>
      </c>
      <c r="AB203" s="143">
        <f t="shared" si="63"/>
        <v>91.103999999999999</v>
      </c>
      <c r="AC203" s="147">
        <f t="shared" si="64"/>
        <v>1606</v>
      </c>
      <c r="AD203" s="144"/>
      <c r="AE203" s="143"/>
      <c r="AF203" s="143"/>
      <c r="AG203" s="143"/>
      <c r="AH203" s="143"/>
      <c r="AI203" s="147"/>
      <c r="AJ203" s="144"/>
      <c r="AK203" s="143"/>
      <c r="AL203" s="143"/>
      <c r="AM203" s="143"/>
      <c r="AN203" s="143"/>
      <c r="AO203" s="147"/>
      <c r="AP203" s="144"/>
      <c r="AQ203" s="143"/>
      <c r="AR203" s="143"/>
      <c r="AS203" s="143"/>
      <c r="AT203" s="143"/>
      <c r="AU203" s="147"/>
      <c r="AV203" s="143">
        <f t="shared" ref="AV203:AV225" si="70">+L203+R203+X203+AD203+AJ203+AP203</f>
        <v>292</v>
      </c>
      <c r="AW203" s="143">
        <f t="shared" ref="AW203:AW225" si="71">+P203+V203+AB203+AH203+AN203+AT203</f>
        <v>91.103999999999999</v>
      </c>
      <c r="AX203" s="24">
        <f t="shared" ref="AX203:AX225" si="72">+Q203+W203+AC203+AI203+AO203+AU203</f>
        <v>1606</v>
      </c>
      <c r="AY203" s="148">
        <v>0.64500000000000002</v>
      </c>
      <c r="AZ203" s="23">
        <f t="shared" si="65"/>
        <v>188.34</v>
      </c>
      <c r="BA203" s="24">
        <f t="shared" si="61"/>
        <v>1794.34</v>
      </c>
      <c r="BB203" s="9" t="s">
        <v>1689</v>
      </c>
      <c r="BC203" s="9" t="s">
        <v>1690</v>
      </c>
      <c r="BD203" s="9" t="s">
        <v>1691</v>
      </c>
      <c r="BE203" s="149">
        <v>9</v>
      </c>
      <c r="BF203" s="149">
        <v>56</v>
      </c>
      <c r="BG203" s="149">
        <v>975</v>
      </c>
    </row>
    <row r="204" spans="1:59" x14ac:dyDescent="0.2">
      <c r="B204" s="143">
        <v>459</v>
      </c>
      <c r="C204" s="143" t="s">
        <v>352</v>
      </c>
      <c r="D204" s="143">
        <v>300</v>
      </c>
      <c r="E204" s="143" t="s">
        <v>493</v>
      </c>
      <c r="F204" s="143" t="s">
        <v>352</v>
      </c>
      <c r="G204" s="143"/>
      <c r="H204" s="143"/>
      <c r="I204" s="143"/>
      <c r="J204" s="143" t="s">
        <v>626</v>
      </c>
      <c r="K204" s="143" t="s">
        <v>1224</v>
      </c>
      <c r="L204" s="144"/>
      <c r="M204" s="145"/>
      <c r="N204" s="145"/>
      <c r="O204" s="146"/>
      <c r="P204" s="143"/>
      <c r="Q204" s="147"/>
      <c r="R204" s="144"/>
      <c r="S204" s="143"/>
      <c r="T204" s="143"/>
      <c r="U204" s="143"/>
      <c r="V204" s="143"/>
      <c r="W204" s="24"/>
      <c r="X204" s="144">
        <v>608</v>
      </c>
      <c r="Y204" s="143">
        <v>8.3199999999999995E-4</v>
      </c>
      <c r="Z204" s="143">
        <f t="shared" ref="Z204:Z225" si="73">+X204*Y204</f>
        <v>0.50585599999999997</v>
      </c>
      <c r="AA204" s="143">
        <v>0.312</v>
      </c>
      <c r="AB204" s="143">
        <f t="shared" ref="AB204:AB225" si="74">+X204*AA204</f>
        <v>189.696</v>
      </c>
      <c r="AC204" s="147">
        <f t="shared" ref="AC204:AC225" si="75">$AC$9*X204</f>
        <v>3344</v>
      </c>
      <c r="AD204" s="144"/>
      <c r="AE204" s="143"/>
      <c r="AF204" s="143"/>
      <c r="AG204" s="143"/>
      <c r="AH204" s="143"/>
      <c r="AI204" s="147"/>
      <c r="AJ204" s="144"/>
      <c r="AK204" s="143"/>
      <c r="AL204" s="143"/>
      <c r="AM204" s="143"/>
      <c r="AN204" s="143"/>
      <c r="AO204" s="147"/>
      <c r="AP204" s="144"/>
      <c r="AQ204" s="143"/>
      <c r="AR204" s="143"/>
      <c r="AS204" s="143"/>
      <c r="AT204" s="143"/>
      <c r="AU204" s="147"/>
      <c r="AV204" s="143">
        <f t="shared" si="70"/>
        <v>608</v>
      </c>
      <c r="AW204" s="143">
        <f t="shared" si="71"/>
        <v>189.696</v>
      </c>
      <c r="AX204" s="24">
        <f t="shared" si="72"/>
        <v>3344</v>
      </c>
      <c r="AY204" s="148">
        <v>0.64500000000000002</v>
      </c>
      <c r="AZ204" s="23">
        <f t="shared" si="65"/>
        <v>392.16</v>
      </c>
      <c r="BA204" s="24">
        <f t="shared" ref="BA204:BA225" si="76">+AZ204+AX204</f>
        <v>3736.16</v>
      </c>
      <c r="BB204" s="9" t="s">
        <v>1689</v>
      </c>
      <c r="BC204" s="9" t="s">
        <v>1690</v>
      </c>
      <c r="BD204" s="9" t="s">
        <v>1691</v>
      </c>
      <c r="BE204" s="149">
        <v>21</v>
      </c>
      <c r="BF204" s="149">
        <v>142</v>
      </c>
      <c r="BG204" s="149">
        <v>1852</v>
      </c>
    </row>
    <row r="205" spans="1:59" x14ac:dyDescent="0.2">
      <c r="B205" s="143">
        <v>459</v>
      </c>
      <c r="C205" s="143" t="s">
        <v>352</v>
      </c>
      <c r="D205" s="143">
        <v>300</v>
      </c>
      <c r="E205" s="143" t="s">
        <v>493</v>
      </c>
      <c r="F205" s="143" t="s">
        <v>352</v>
      </c>
      <c r="G205" s="143"/>
      <c r="H205" s="143"/>
      <c r="I205" s="143"/>
      <c r="J205" s="143" t="s">
        <v>626</v>
      </c>
      <c r="K205" s="143" t="s">
        <v>347</v>
      </c>
      <c r="L205" s="144">
        <v>67</v>
      </c>
      <c r="M205" s="145">
        <v>6.5799999999999995E-4</v>
      </c>
      <c r="N205" s="145">
        <f t="shared" ref="N205:N223" si="77">+M205*L205</f>
        <v>4.4085999999999993E-2</v>
      </c>
      <c r="O205" s="146">
        <v>0.13</v>
      </c>
      <c r="P205" s="143">
        <f t="shared" ref="P205:P223" si="78">+L205*O205</f>
        <v>8.7100000000000009</v>
      </c>
      <c r="Q205" s="147">
        <f>$Q$9*L205</f>
        <v>361.8</v>
      </c>
      <c r="R205" s="144"/>
      <c r="S205" s="143"/>
      <c r="T205" s="143"/>
      <c r="U205" s="143"/>
      <c r="V205" s="143"/>
      <c r="W205" s="24"/>
      <c r="X205" s="144"/>
      <c r="Y205" s="143"/>
      <c r="Z205" s="143"/>
      <c r="AA205" s="143"/>
      <c r="AB205" s="143"/>
      <c r="AC205" s="147"/>
      <c r="AD205" s="144">
        <v>222</v>
      </c>
      <c r="AE205" s="143">
        <f t="shared" ref="AE205:AE224" si="79">0.19*0.23*0.405</f>
        <v>1.7698500000000002E-2</v>
      </c>
      <c r="AF205" s="143">
        <f t="shared" ref="AF205:AF224" si="80">+AD205*AE205</f>
        <v>3.9290670000000008</v>
      </c>
      <c r="AG205" s="143">
        <v>0.81</v>
      </c>
      <c r="AH205" s="143">
        <f t="shared" ref="AH205:AH224" si="81">+AD205*AG205</f>
        <v>179.82000000000002</v>
      </c>
      <c r="AI205" s="147">
        <f t="shared" ref="AI205:AI224" si="82">$AI$9*AD205</f>
        <v>1820.3999999999999</v>
      </c>
      <c r="AJ205" s="144">
        <v>370</v>
      </c>
      <c r="AK205" s="143">
        <f t="shared" ref="AK205:AK224" si="83">0.23*0.23*0.0325</f>
        <v>1.7192500000000001E-3</v>
      </c>
      <c r="AL205" s="143">
        <f t="shared" ref="AL205:AL224" si="84">+AJ205*AK205</f>
        <v>0.63612250000000004</v>
      </c>
      <c r="AM205" s="143">
        <v>0.69799999999999995</v>
      </c>
      <c r="AN205" s="143">
        <f t="shared" ref="AN205:AN224" si="85">+AJ205*AM205</f>
        <v>258.26</v>
      </c>
      <c r="AO205" s="147">
        <f t="shared" ref="AO205:AO224" si="86">$AO$9*AJ205</f>
        <v>6992.9999999999991</v>
      </c>
      <c r="AP205" s="144">
        <v>80</v>
      </c>
      <c r="AQ205" s="143">
        <f t="shared" ref="AQ205:AQ224" si="87">0.22*0.4*0.035</f>
        <v>3.0800000000000007E-3</v>
      </c>
      <c r="AR205" s="143">
        <f>+AP205*AQ205</f>
        <v>0.24640000000000006</v>
      </c>
      <c r="AS205" s="143">
        <v>1.59</v>
      </c>
      <c r="AT205" s="143">
        <f>+AP205*AS205</f>
        <v>127.2</v>
      </c>
      <c r="AU205" s="147">
        <f>$AU$9*AP205</f>
        <v>944</v>
      </c>
      <c r="AV205" s="143">
        <f t="shared" si="70"/>
        <v>739</v>
      </c>
      <c r="AW205" s="143">
        <f t="shared" si="71"/>
        <v>573.99</v>
      </c>
      <c r="AX205" s="24">
        <f t="shared" si="72"/>
        <v>10119.199999999999</v>
      </c>
      <c r="AY205" s="148">
        <v>0.64500000000000002</v>
      </c>
      <c r="AZ205" s="23">
        <f t="shared" si="65"/>
        <v>476.65500000000003</v>
      </c>
      <c r="BA205" s="24">
        <f t="shared" si="76"/>
        <v>10595.855</v>
      </c>
      <c r="BB205" s="9" t="s">
        <v>1689</v>
      </c>
      <c r="BC205" s="9" t="s">
        <v>1690</v>
      </c>
      <c r="BD205" s="9" t="s">
        <v>1691</v>
      </c>
      <c r="BE205" s="149">
        <v>2</v>
      </c>
      <c r="BF205" s="149">
        <v>9</v>
      </c>
      <c r="BG205" s="149">
        <v>56</v>
      </c>
    </row>
    <row r="206" spans="1:59" x14ac:dyDescent="0.2">
      <c r="B206" s="143">
        <v>460</v>
      </c>
      <c r="C206" s="143" t="s">
        <v>320</v>
      </c>
      <c r="D206" s="143">
        <v>300</v>
      </c>
      <c r="E206" s="143" t="s">
        <v>617</v>
      </c>
      <c r="F206" s="143" t="s">
        <v>321</v>
      </c>
      <c r="G206" s="143"/>
      <c r="H206" s="143"/>
      <c r="I206" s="143"/>
      <c r="J206" s="143" t="s">
        <v>626</v>
      </c>
      <c r="K206" s="143" t="s">
        <v>350</v>
      </c>
      <c r="L206" s="144">
        <v>60</v>
      </c>
      <c r="M206" s="145">
        <v>6.5799999999999995E-4</v>
      </c>
      <c r="N206" s="145">
        <f t="shared" si="77"/>
        <v>3.9479999999999994E-2</v>
      </c>
      <c r="O206" s="146">
        <v>9.4999999999999987E-2</v>
      </c>
      <c r="P206" s="143">
        <f t="shared" si="78"/>
        <v>5.6999999999999993</v>
      </c>
      <c r="Q206" s="147">
        <f>$Q$9*L206</f>
        <v>324</v>
      </c>
      <c r="R206" s="144"/>
      <c r="S206" s="143"/>
      <c r="T206" s="143"/>
      <c r="U206" s="143"/>
      <c r="V206" s="143"/>
      <c r="W206" s="24"/>
      <c r="X206" s="144"/>
      <c r="Y206" s="143"/>
      <c r="Z206" s="143"/>
      <c r="AA206" s="143"/>
      <c r="AB206" s="143"/>
      <c r="AC206" s="147"/>
      <c r="AD206" s="144">
        <v>180</v>
      </c>
      <c r="AE206" s="143">
        <f t="shared" si="79"/>
        <v>1.7698500000000002E-2</v>
      </c>
      <c r="AF206" s="143">
        <f t="shared" si="80"/>
        <v>3.1857300000000004</v>
      </c>
      <c r="AG206" s="143">
        <v>0.81</v>
      </c>
      <c r="AH206" s="143">
        <f t="shared" si="81"/>
        <v>145.80000000000001</v>
      </c>
      <c r="AI206" s="147">
        <f t="shared" si="82"/>
        <v>1475.9999999999998</v>
      </c>
      <c r="AJ206" s="144">
        <v>600</v>
      </c>
      <c r="AK206" s="143">
        <f t="shared" si="83"/>
        <v>1.7192500000000001E-3</v>
      </c>
      <c r="AL206" s="143">
        <f t="shared" si="84"/>
        <v>1.03155</v>
      </c>
      <c r="AM206" s="143">
        <v>0.69799999999999995</v>
      </c>
      <c r="AN206" s="143">
        <f t="shared" si="85"/>
        <v>418.79999999999995</v>
      </c>
      <c r="AO206" s="147">
        <f t="shared" si="86"/>
        <v>11340</v>
      </c>
      <c r="AP206" s="144">
        <v>60</v>
      </c>
      <c r="AQ206" s="143">
        <f t="shared" si="87"/>
        <v>3.0800000000000007E-3</v>
      </c>
      <c r="AR206" s="143">
        <f>+AP206*AQ206</f>
        <v>0.18480000000000005</v>
      </c>
      <c r="AS206" s="143">
        <v>1.59</v>
      </c>
      <c r="AT206" s="143">
        <f>+AP206*AS206</f>
        <v>95.4</v>
      </c>
      <c r="AU206" s="147">
        <f>$AU$9*AP206</f>
        <v>708</v>
      </c>
      <c r="AV206" s="143">
        <f t="shared" si="70"/>
        <v>900</v>
      </c>
      <c r="AW206" s="143">
        <f t="shared" si="71"/>
        <v>665.69999999999993</v>
      </c>
      <c r="AX206" s="24">
        <f t="shared" si="72"/>
        <v>13848</v>
      </c>
      <c r="AY206" s="148">
        <v>0.64500000000000002</v>
      </c>
      <c r="AZ206" s="23">
        <f t="shared" si="65"/>
        <v>580.5</v>
      </c>
      <c r="BA206" s="24">
        <f t="shared" si="76"/>
        <v>14428.5</v>
      </c>
      <c r="BB206" s="9" t="s">
        <v>1689</v>
      </c>
      <c r="BC206" s="9" t="s">
        <v>1690</v>
      </c>
      <c r="BD206" s="9" t="s">
        <v>1691</v>
      </c>
      <c r="BE206" s="149" t="s">
        <v>1493</v>
      </c>
      <c r="BF206" s="149" t="s">
        <v>1493</v>
      </c>
      <c r="BG206" s="149" t="s">
        <v>1493</v>
      </c>
    </row>
    <row r="207" spans="1:59" x14ac:dyDescent="0.2">
      <c r="B207" s="143">
        <v>460</v>
      </c>
      <c r="C207" s="143" t="s">
        <v>320</v>
      </c>
      <c r="D207" s="143">
        <v>300</v>
      </c>
      <c r="E207" s="143" t="s">
        <v>617</v>
      </c>
      <c r="F207" s="143" t="s">
        <v>321</v>
      </c>
      <c r="G207" s="143"/>
      <c r="H207" s="143"/>
      <c r="I207" s="143"/>
      <c r="J207" s="143" t="s">
        <v>626</v>
      </c>
      <c r="K207" s="143" t="s">
        <v>1224</v>
      </c>
      <c r="L207" s="144"/>
      <c r="M207" s="145"/>
      <c r="N207" s="145"/>
      <c r="O207" s="146"/>
      <c r="P207" s="143"/>
      <c r="Q207" s="147"/>
      <c r="R207" s="144"/>
      <c r="S207" s="143"/>
      <c r="T207" s="143"/>
      <c r="U207" s="143"/>
      <c r="V207" s="143"/>
      <c r="W207" s="24"/>
      <c r="X207" s="144">
        <v>240</v>
      </c>
      <c r="Y207" s="143">
        <v>8.3199999999999995E-4</v>
      </c>
      <c r="Z207" s="143">
        <f t="shared" si="73"/>
        <v>0.19968</v>
      </c>
      <c r="AA207" s="143">
        <v>0.312</v>
      </c>
      <c r="AB207" s="143">
        <f t="shared" si="74"/>
        <v>74.88</v>
      </c>
      <c r="AC207" s="147">
        <f t="shared" si="75"/>
        <v>1320</v>
      </c>
      <c r="AD207" s="144"/>
      <c r="AE207" s="143"/>
      <c r="AF207" s="143"/>
      <c r="AG207" s="143"/>
      <c r="AH207" s="143"/>
      <c r="AI207" s="147"/>
      <c r="AJ207" s="144"/>
      <c r="AK207" s="143"/>
      <c r="AL207" s="143"/>
      <c r="AM207" s="143"/>
      <c r="AN207" s="143"/>
      <c r="AO207" s="147"/>
      <c r="AP207" s="144"/>
      <c r="AQ207" s="143"/>
      <c r="AR207" s="143"/>
      <c r="AS207" s="143"/>
      <c r="AT207" s="143"/>
      <c r="AU207" s="147"/>
      <c r="AV207" s="143">
        <f t="shared" si="70"/>
        <v>240</v>
      </c>
      <c r="AW207" s="143">
        <f t="shared" si="71"/>
        <v>74.88</v>
      </c>
      <c r="AX207" s="24">
        <f t="shared" si="72"/>
        <v>1320</v>
      </c>
      <c r="AY207" s="148">
        <v>0.64500000000000002</v>
      </c>
      <c r="AZ207" s="23">
        <f t="shared" si="65"/>
        <v>154.80000000000001</v>
      </c>
      <c r="BA207" s="24">
        <f t="shared" si="76"/>
        <v>1474.8</v>
      </c>
      <c r="BB207" s="9" t="s">
        <v>1689</v>
      </c>
      <c r="BC207" s="9" t="s">
        <v>1690</v>
      </c>
      <c r="BD207" s="9" t="s">
        <v>1691</v>
      </c>
      <c r="BE207" s="149">
        <v>14</v>
      </c>
      <c r="BF207" s="149">
        <v>56</v>
      </c>
      <c r="BG207" s="149">
        <v>150</v>
      </c>
    </row>
    <row r="208" spans="1:59" x14ac:dyDescent="0.2">
      <c r="B208" s="143">
        <v>460</v>
      </c>
      <c r="C208" s="143" t="s">
        <v>320</v>
      </c>
      <c r="D208" s="143">
        <v>300</v>
      </c>
      <c r="E208" s="143" t="s">
        <v>617</v>
      </c>
      <c r="F208" s="143" t="s">
        <v>322</v>
      </c>
      <c r="G208" s="143"/>
      <c r="H208" s="143"/>
      <c r="I208" s="143"/>
      <c r="J208" s="143" t="s">
        <v>626</v>
      </c>
      <c r="K208" s="143" t="s">
        <v>350</v>
      </c>
      <c r="L208" s="144">
        <v>140</v>
      </c>
      <c r="M208" s="145">
        <v>6.5799999999999995E-4</v>
      </c>
      <c r="N208" s="145">
        <f t="shared" si="77"/>
        <v>9.2119999999999994E-2</v>
      </c>
      <c r="O208" s="146">
        <v>9.5000000000000001E-2</v>
      </c>
      <c r="P208" s="143">
        <f t="shared" si="78"/>
        <v>13.3</v>
      </c>
      <c r="Q208" s="147">
        <f>$Q$9*L208</f>
        <v>756</v>
      </c>
      <c r="R208" s="144"/>
      <c r="S208" s="143"/>
      <c r="T208" s="143"/>
      <c r="U208" s="143"/>
      <c r="V208" s="143"/>
      <c r="W208" s="24"/>
      <c r="X208" s="144"/>
      <c r="Y208" s="143"/>
      <c r="Z208" s="143"/>
      <c r="AA208" s="143"/>
      <c r="AB208" s="143"/>
      <c r="AC208" s="147"/>
      <c r="AD208" s="144">
        <v>210</v>
      </c>
      <c r="AE208" s="143">
        <f t="shared" si="79"/>
        <v>1.7698500000000002E-2</v>
      </c>
      <c r="AF208" s="143">
        <f t="shared" si="80"/>
        <v>3.7166850000000005</v>
      </c>
      <c r="AG208" s="143">
        <v>0.81</v>
      </c>
      <c r="AH208" s="143">
        <f t="shared" si="81"/>
        <v>170.10000000000002</v>
      </c>
      <c r="AI208" s="147">
        <f t="shared" si="82"/>
        <v>1721.9999999999998</v>
      </c>
      <c r="AJ208" s="144">
        <v>700</v>
      </c>
      <c r="AK208" s="143">
        <f t="shared" si="83"/>
        <v>1.7192500000000001E-3</v>
      </c>
      <c r="AL208" s="143">
        <f t="shared" si="84"/>
        <v>1.2034750000000001</v>
      </c>
      <c r="AM208" s="143">
        <v>0.69799999999999995</v>
      </c>
      <c r="AN208" s="143">
        <f t="shared" si="85"/>
        <v>488.59999999999997</v>
      </c>
      <c r="AO208" s="147">
        <f t="shared" si="86"/>
        <v>13229.999999999998</v>
      </c>
      <c r="AP208" s="144">
        <v>70</v>
      </c>
      <c r="AQ208" s="143">
        <f t="shared" si="87"/>
        <v>3.0800000000000007E-3</v>
      </c>
      <c r="AR208" s="143">
        <f>+AP208*AQ208</f>
        <v>0.21560000000000004</v>
      </c>
      <c r="AS208" s="143">
        <v>1.59</v>
      </c>
      <c r="AT208" s="143">
        <f>+AP208*AS208</f>
        <v>111.30000000000001</v>
      </c>
      <c r="AU208" s="147">
        <f>$AU$9*AP208</f>
        <v>826</v>
      </c>
      <c r="AV208" s="143">
        <f t="shared" si="70"/>
        <v>1120</v>
      </c>
      <c r="AW208" s="143">
        <f t="shared" si="71"/>
        <v>783.3</v>
      </c>
      <c r="AX208" s="24">
        <f t="shared" si="72"/>
        <v>16534</v>
      </c>
      <c r="AY208" s="148">
        <v>0.64500000000000002</v>
      </c>
      <c r="AZ208" s="23">
        <f t="shared" ref="AZ208:AZ225" si="88">+AV208*AY208</f>
        <v>722.4</v>
      </c>
      <c r="BA208" s="24">
        <f t="shared" si="76"/>
        <v>17256.400000000001</v>
      </c>
      <c r="BB208" s="9" t="s">
        <v>1689</v>
      </c>
      <c r="BC208" s="9" t="s">
        <v>1690</v>
      </c>
      <c r="BD208" s="9" t="s">
        <v>1691</v>
      </c>
      <c r="BE208" s="149" t="s">
        <v>1493</v>
      </c>
      <c r="BF208" s="149" t="s">
        <v>1493</v>
      </c>
      <c r="BG208" s="149" t="s">
        <v>1493</v>
      </c>
    </row>
    <row r="209" spans="2:59" x14ac:dyDescent="0.2">
      <c r="B209" s="143">
        <v>460</v>
      </c>
      <c r="C209" s="143" t="s">
        <v>320</v>
      </c>
      <c r="D209" s="143">
        <v>300</v>
      </c>
      <c r="E209" s="143" t="s">
        <v>617</v>
      </c>
      <c r="F209" s="143" t="s">
        <v>322</v>
      </c>
      <c r="G209" s="143"/>
      <c r="H209" s="143"/>
      <c r="I209" s="143"/>
      <c r="J209" s="143" t="s">
        <v>626</v>
      </c>
      <c r="K209" s="143" t="s">
        <v>1224</v>
      </c>
      <c r="L209" s="144"/>
      <c r="M209" s="145"/>
      <c r="N209" s="145"/>
      <c r="O209" s="146"/>
      <c r="P209" s="143"/>
      <c r="Q209" s="147"/>
      <c r="R209" s="144"/>
      <c r="S209" s="143"/>
      <c r="T209" s="143"/>
      <c r="U209" s="143"/>
      <c r="V209" s="143"/>
      <c r="W209" s="24"/>
      <c r="X209" s="144">
        <v>280</v>
      </c>
      <c r="Y209" s="143">
        <v>8.3199999999999995E-4</v>
      </c>
      <c r="Z209" s="143">
        <f t="shared" si="73"/>
        <v>0.23295999999999997</v>
      </c>
      <c r="AA209" s="143">
        <v>0.312</v>
      </c>
      <c r="AB209" s="143">
        <f t="shared" si="74"/>
        <v>87.36</v>
      </c>
      <c r="AC209" s="147">
        <f t="shared" si="75"/>
        <v>1540</v>
      </c>
      <c r="AD209" s="144"/>
      <c r="AE209" s="143"/>
      <c r="AF209" s="143"/>
      <c r="AG209" s="143"/>
      <c r="AH209" s="143"/>
      <c r="AI209" s="147"/>
      <c r="AJ209" s="144"/>
      <c r="AK209" s="143"/>
      <c r="AL209" s="143"/>
      <c r="AM209" s="143"/>
      <c r="AN209" s="143"/>
      <c r="AO209" s="147"/>
      <c r="AP209" s="144"/>
      <c r="AQ209" s="143"/>
      <c r="AR209" s="143"/>
      <c r="AS209" s="143"/>
      <c r="AT209" s="143"/>
      <c r="AU209" s="147"/>
      <c r="AV209" s="143">
        <f t="shared" si="70"/>
        <v>280</v>
      </c>
      <c r="AW209" s="143">
        <f t="shared" si="71"/>
        <v>87.36</v>
      </c>
      <c r="AX209" s="24">
        <f t="shared" si="72"/>
        <v>1540</v>
      </c>
      <c r="AY209" s="148">
        <v>0.64500000000000002</v>
      </c>
      <c r="AZ209" s="23">
        <f t="shared" si="88"/>
        <v>180.6</v>
      </c>
      <c r="BA209" s="24">
        <f t="shared" si="76"/>
        <v>1720.6</v>
      </c>
      <c r="BB209" s="9" t="s">
        <v>1689</v>
      </c>
      <c r="BC209" s="9" t="s">
        <v>1690</v>
      </c>
      <c r="BD209" s="9" t="s">
        <v>1691</v>
      </c>
      <c r="BE209" s="149">
        <v>10</v>
      </c>
      <c r="BF209" s="149">
        <v>53</v>
      </c>
      <c r="BG209" s="149">
        <v>484</v>
      </c>
    </row>
    <row r="210" spans="2:59" x14ac:dyDescent="0.2">
      <c r="B210" s="143">
        <v>460</v>
      </c>
      <c r="C210" s="143" t="s">
        <v>320</v>
      </c>
      <c r="D210" s="143">
        <v>301</v>
      </c>
      <c r="E210" s="143" t="s">
        <v>618</v>
      </c>
      <c r="F210" s="143" t="s">
        <v>320</v>
      </c>
      <c r="G210" s="143"/>
      <c r="H210" s="143"/>
      <c r="I210" s="143"/>
      <c r="J210" s="143" t="s">
        <v>626</v>
      </c>
      <c r="K210" s="143" t="s">
        <v>350</v>
      </c>
      <c r="L210" s="144">
        <v>200</v>
      </c>
      <c r="M210" s="145">
        <v>6.5799999999999995E-4</v>
      </c>
      <c r="N210" s="145">
        <f t="shared" si="77"/>
        <v>0.13159999999999999</v>
      </c>
      <c r="O210" s="146">
        <v>9.5000000000000001E-2</v>
      </c>
      <c r="P210" s="143">
        <f t="shared" si="78"/>
        <v>19</v>
      </c>
      <c r="Q210" s="147">
        <f>$Q$9*L210</f>
        <v>1080</v>
      </c>
      <c r="R210" s="144"/>
      <c r="S210" s="143"/>
      <c r="T210" s="143"/>
      <c r="U210" s="143"/>
      <c r="V210" s="143"/>
      <c r="W210" s="24"/>
      <c r="X210" s="144"/>
      <c r="Y210" s="143"/>
      <c r="Z210" s="143"/>
      <c r="AA210" s="143"/>
      <c r="AB210" s="143"/>
      <c r="AC210" s="147"/>
      <c r="AD210" s="144">
        <v>300</v>
      </c>
      <c r="AE210" s="143">
        <f t="shared" si="79"/>
        <v>1.7698500000000002E-2</v>
      </c>
      <c r="AF210" s="143">
        <f t="shared" si="80"/>
        <v>5.3095500000000007</v>
      </c>
      <c r="AG210" s="143">
        <v>0.81</v>
      </c>
      <c r="AH210" s="143">
        <f t="shared" si="81"/>
        <v>243.00000000000003</v>
      </c>
      <c r="AI210" s="147">
        <f t="shared" si="82"/>
        <v>2460</v>
      </c>
      <c r="AJ210" s="144">
        <v>1000</v>
      </c>
      <c r="AK210" s="143">
        <f t="shared" si="83"/>
        <v>1.7192500000000001E-3</v>
      </c>
      <c r="AL210" s="143">
        <f t="shared" si="84"/>
        <v>1.7192500000000002</v>
      </c>
      <c r="AM210" s="143">
        <v>0.69799999999999995</v>
      </c>
      <c r="AN210" s="143">
        <f t="shared" si="85"/>
        <v>698</v>
      </c>
      <c r="AO210" s="147">
        <f t="shared" si="86"/>
        <v>18900</v>
      </c>
      <c r="AP210" s="144">
        <v>100</v>
      </c>
      <c r="AQ210" s="143">
        <f t="shared" si="87"/>
        <v>3.0800000000000007E-3</v>
      </c>
      <c r="AR210" s="143">
        <f>+AP210*AQ210</f>
        <v>0.30800000000000005</v>
      </c>
      <c r="AS210" s="143">
        <v>1.59</v>
      </c>
      <c r="AT210" s="143">
        <f>+AP210*AS210</f>
        <v>159</v>
      </c>
      <c r="AU210" s="147">
        <f>$AU$9*AP210</f>
        <v>1180</v>
      </c>
      <c r="AV210" s="143">
        <f t="shared" si="70"/>
        <v>1600</v>
      </c>
      <c r="AW210" s="143">
        <f t="shared" si="71"/>
        <v>1119</v>
      </c>
      <c r="AX210" s="24">
        <f t="shared" si="72"/>
        <v>23620</v>
      </c>
      <c r="AY210" s="148">
        <v>0.64500000000000002</v>
      </c>
      <c r="AZ210" s="23">
        <f t="shared" si="88"/>
        <v>1032</v>
      </c>
      <c r="BA210" s="24">
        <f t="shared" si="76"/>
        <v>24652</v>
      </c>
      <c r="BB210" s="9" t="s">
        <v>1689</v>
      </c>
      <c r="BC210" s="9" t="s">
        <v>1690</v>
      </c>
      <c r="BD210" s="9" t="s">
        <v>1691</v>
      </c>
      <c r="BE210" s="149" t="s">
        <v>1493</v>
      </c>
      <c r="BF210" s="149" t="s">
        <v>1493</v>
      </c>
      <c r="BG210" s="149" t="s">
        <v>1493</v>
      </c>
    </row>
    <row r="211" spans="2:59" x14ac:dyDescent="0.2">
      <c r="B211" s="143">
        <v>460</v>
      </c>
      <c r="C211" s="143" t="s">
        <v>320</v>
      </c>
      <c r="D211" s="143">
        <v>301</v>
      </c>
      <c r="E211" s="143" t="s">
        <v>618</v>
      </c>
      <c r="F211" s="143" t="s">
        <v>320</v>
      </c>
      <c r="G211" s="143"/>
      <c r="H211" s="143"/>
      <c r="I211" s="143"/>
      <c r="J211" s="143" t="s">
        <v>626</v>
      </c>
      <c r="K211" s="143" t="s">
        <v>1224</v>
      </c>
      <c r="L211" s="144"/>
      <c r="M211" s="145"/>
      <c r="N211" s="145"/>
      <c r="O211" s="146"/>
      <c r="P211" s="143"/>
      <c r="Q211" s="147"/>
      <c r="R211" s="144"/>
      <c r="S211" s="143"/>
      <c r="T211" s="143"/>
      <c r="U211" s="143"/>
      <c r="V211" s="143"/>
      <c r="W211" s="24"/>
      <c r="X211" s="144">
        <v>400</v>
      </c>
      <c r="Y211" s="143">
        <v>8.3199999999999995E-4</v>
      </c>
      <c r="Z211" s="143">
        <f t="shared" si="73"/>
        <v>0.33279999999999998</v>
      </c>
      <c r="AA211" s="143">
        <v>0.312</v>
      </c>
      <c r="AB211" s="143">
        <f t="shared" si="74"/>
        <v>124.8</v>
      </c>
      <c r="AC211" s="147">
        <f t="shared" si="75"/>
        <v>2200</v>
      </c>
      <c r="AD211" s="144"/>
      <c r="AE211" s="143"/>
      <c r="AF211" s="143"/>
      <c r="AG211" s="143"/>
      <c r="AH211" s="143"/>
      <c r="AI211" s="147"/>
      <c r="AJ211" s="144"/>
      <c r="AK211" s="143"/>
      <c r="AL211" s="143"/>
      <c r="AM211" s="143"/>
      <c r="AN211" s="143"/>
      <c r="AO211" s="147"/>
      <c r="AP211" s="144"/>
      <c r="AQ211" s="143"/>
      <c r="AR211" s="143"/>
      <c r="AS211" s="143"/>
      <c r="AT211" s="143"/>
      <c r="AU211" s="147"/>
      <c r="AV211" s="143">
        <f t="shared" si="70"/>
        <v>400</v>
      </c>
      <c r="AW211" s="143">
        <f t="shared" si="71"/>
        <v>124.8</v>
      </c>
      <c r="AX211" s="24">
        <f t="shared" si="72"/>
        <v>2200</v>
      </c>
      <c r="AY211" s="148">
        <v>0.64500000000000002</v>
      </c>
      <c r="AZ211" s="23">
        <f t="shared" si="88"/>
        <v>258</v>
      </c>
      <c r="BA211" s="24">
        <f t="shared" si="76"/>
        <v>2458</v>
      </c>
      <c r="BB211" s="9" t="s">
        <v>1689</v>
      </c>
      <c r="BC211" s="9" t="s">
        <v>1690</v>
      </c>
      <c r="BD211" s="9" t="s">
        <v>1691</v>
      </c>
      <c r="BE211" s="149">
        <v>22</v>
      </c>
      <c r="BF211" s="149">
        <v>149</v>
      </c>
      <c r="BG211" s="149">
        <v>2072</v>
      </c>
    </row>
    <row r="212" spans="2:59" x14ac:dyDescent="0.2">
      <c r="B212" s="143">
        <v>460</v>
      </c>
      <c r="C212" s="143" t="s">
        <v>320</v>
      </c>
      <c r="D212" s="143">
        <v>300</v>
      </c>
      <c r="E212" s="143" t="s">
        <v>617</v>
      </c>
      <c r="F212" s="143" t="s">
        <v>323</v>
      </c>
      <c r="G212" s="143"/>
      <c r="H212" s="143"/>
      <c r="I212" s="143"/>
      <c r="J212" s="143" t="s">
        <v>626</v>
      </c>
      <c r="K212" s="143" t="s">
        <v>350</v>
      </c>
      <c r="L212" s="144">
        <v>20</v>
      </c>
      <c r="M212" s="145">
        <v>6.5799999999999995E-4</v>
      </c>
      <c r="N212" s="145">
        <f t="shared" si="77"/>
        <v>1.3159999999999998E-2</v>
      </c>
      <c r="O212" s="146">
        <v>9.4999999999999987E-2</v>
      </c>
      <c r="P212" s="143">
        <f t="shared" si="78"/>
        <v>1.8999999999999997</v>
      </c>
      <c r="Q212" s="147">
        <f>$Q$9*L212</f>
        <v>108</v>
      </c>
      <c r="R212" s="144"/>
      <c r="S212" s="143"/>
      <c r="T212" s="143"/>
      <c r="U212" s="143"/>
      <c r="V212" s="143"/>
      <c r="W212" s="24"/>
      <c r="X212" s="144"/>
      <c r="Y212" s="143"/>
      <c r="Z212" s="143"/>
      <c r="AA212" s="143"/>
      <c r="AB212" s="143"/>
      <c r="AC212" s="147"/>
      <c r="AD212" s="144">
        <v>150</v>
      </c>
      <c r="AE212" s="143">
        <f t="shared" si="79"/>
        <v>1.7698500000000002E-2</v>
      </c>
      <c r="AF212" s="143">
        <f t="shared" si="80"/>
        <v>2.6547750000000003</v>
      </c>
      <c r="AG212" s="143">
        <v>0.81</v>
      </c>
      <c r="AH212" s="143">
        <f t="shared" si="81"/>
        <v>121.50000000000001</v>
      </c>
      <c r="AI212" s="147">
        <f t="shared" si="82"/>
        <v>1230</v>
      </c>
      <c r="AJ212" s="144">
        <v>500</v>
      </c>
      <c r="AK212" s="143">
        <f t="shared" si="83"/>
        <v>1.7192500000000001E-3</v>
      </c>
      <c r="AL212" s="143">
        <f t="shared" si="84"/>
        <v>0.85962500000000008</v>
      </c>
      <c r="AM212" s="143">
        <v>0.69799999999999995</v>
      </c>
      <c r="AN212" s="143">
        <f t="shared" si="85"/>
        <v>349</v>
      </c>
      <c r="AO212" s="147">
        <f t="shared" si="86"/>
        <v>9450</v>
      </c>
      <c r="AP212" s="144">
        <v>50</v>
      </c>
      <c r="AQ212" s="143">
        <f t="shared" si="87"/>
        <v>3.0800000000000007E-3</v>
      </c>
      <c r="AR212" s="143">
        <f>+AP212*AQ212</f>
        <v>0.15400000000000003</v>
      </c>
      <c r="AS212" s="143">
        <v>1.59</v>
      </c>
      <c r="AT212" s="143">
        <f>+AP212*AS212</f>
        <v>79.5</v>
      </c>
      <c r="AU212" s="147">
        <f>$AU$9*AP212</f>
        <v>590</v>
      </c>
      <c r="AV212" s="143">
        <f t="shared" si="70"/>
        <v>720</v>
      </c>
      <c r="AW212" s="143">
        <f t="shared" si="71"/>
        <v>551.90000000000009</v>
      </c>
      <c r="AX212" s="24">
        <f t="shared" si="72"/>
        <v>11378</v>
      </c>
      <c r="AY212" s="148">
        <v>0.64500000000000002</v>
      </c>
      <c r="AZ212" s="23">
        <f t="shared" si="88"/>
        <v>464.40000000000003</v>
      </c>
      <c r="BA212" s="24">
        <f t="shared" si="76"/>
        <v>11842.4</v>
      </c>
      <c r="BB212" s="9" t="s">
        <v>1689</v>
      </c>
      <c r="BC212" s="9" t="s">
        <v>1690</v>
      </c>
      <c r="BD212" s="9" t="s">
        <v>1691</v>
      </c>
      <c r="BE212" s="149" t="s">
        <v>1493</v>
      </c>
      <c r="BF212" s="149" t="s">
        <v>1493</v>
      </c>
      <c r="BG212" s="149" t="s">
        <v>1493</v>
      </c>
    </row>
    <row r="213" spans="2:59" x14ac:dyDescent="0.2">
      <c r="B213" s="143">
        <v>460</v>
      </c>
      <c r="C213" s="143" t="s">
        <v>320</v>
      </c>
      <c r="D213" s="143">
        <v>300</v>
      </c>
      <c r="E213" s="143" t="s">
        <v>617</v>
      </c>
      <c r="F213" s="143" t="s">
        <v>323</v>
      </c>
      <c r="G213" s="143"/>
      <c r="H213" s="143"/>
      <c r="I213" s="143"/>
      <c r="J213" s="143" t="s">
        <v>626</v>
      </c>
      <c r="K213" s="143" t="s">
        <v>1224</v>
      </c>
      <c r="L213" s="144"/>
      <c r="M213" s="145"/>
      <c r="N213" s="145"/>
      <c r="O213" s="146"/>
      <c r="P213" s="143"/>
      <c r="Q213" s="147"/>
      <c r="R213" s="144"/>
      <c r="S213" s="143"/>
      <c r="T213" s="143"/>
      <c r="U213" s="143"/>
      <c r="V213" s="143"/>
      <c r="W213" s="24"/>
      <c r="X213" s="144">
        <v>200</v>
      </c>
      <c r="Y213" s="143">
        <v>8.3199999999999995E-4</v>
      </c>
      <c r="Z213" s="143">
        <f t="shared" si="73"/>
        <v>0.16639999999999999</v>
      </c>
      <c r="AA213" s="143">
        <v>0.312</v>
      </c>
      <c r="AB213" s="143">
        <f t="shared" si="74"/>
        <v>62.4</v>
      </c>
      <c r="AC213" s="147">
        <f t="shared" si="75"/>
        <v>1100</v>
      </c>
      <c r="AD213" s="144"/>
      <c r="AE213" s="143"/>
      <c r="AF213" s="143"/>
      <c r="AG213" s="143"/>
      <c r="AH213" s="143"/>
      <c r="AI213" s="147"/>
      <c r="AJ213" s="144"/>
      <c r="AK213" s="143"/>
      <c r="AL213" s="143"/>
      <c r="AM213" s="143"/>
      <c r="AN213" s="143"/>
      <c r="AO213" s="147"/>
      <c r="AP213" s="144"/>
      <c r="AQ213" s="143"/>
      <c r="AR213" s="143"/>
      <c r="AS213" s="143"/>
      <c r="AT213" s="143"/>
      <c r="AU213" s="147"/>
      <c r="AV213" s="143">
        <f t="shared" si="70"/>
        <v>200</v>
      </c>
      <c r="AW213" s="143">
        <f t="shared" si="71"/>
        <v>62.4</v>
      </c>
      <c r="AX213" s="24">
        <f t="shared" si="72"/>
        <v>1100</v>
      </c>
      <c r="AY213" s="148">
        <v>0.64500000000000002</v>
      </c>
      <c r="AZ213" s="23">
        <f t="shared" si="88"/>
        <v>129</v>
      </c>
      <c r="BA213" s="24">
        <f t="shared" si="76"/>
        <v>1229</v>
      </c>
      <c r="BB213" s="9" t="s">
        <v>1689</v>
      </c>
      <c r="BC213" s="9" t="s">
        <v>1690</v>
      </c>
      <c r="BD213" s="9" t="s">
        <v>1691</v>
      </c>
      <c r="BE213" s="149">
        <v>14</v>
      </c>
      <c r="BF213" s="149">
        <v>50</v>
      </c>
      <c r="BG213" s="149">
        <v>84</v>
      </c>
    </row>
    <row r="214" spans="2:59" x14ac:dyDescent="0.2">
      <c r="B214" s="143">
        <v>462</v>
      </c>
      <c r="C214" s="143" t="s">
        <v>194</v>
      </c>
      <c r="D214" s="143">
        <v>302</v>
      </c>
      <c r="E214" s="143" t="s">
        <v>495</v>
      </c>
      <c r="F214" s="143" t="s">
        <v>195</v>
      </c>
      <c r="G214" s="143"/>
      <c r="H214" s="143"/>
      <c r="I214" s="143"/>
      <c r="J214" s="143" t="s">
        <v>626</v>
      </c>
      <c r="K214" s="143" t="s">
        <v>741</v>
      </c>
      <c r="L214" s="144">
        <v>592</v>
      </c>
      <c r="M214" s="145">
        <v>6.5799999999999995E-4</v>
      </c>
      <c r="N214" s="145">
        <f t="shared" si="77"/>
        <v>0.38953599999999999</v>
      </c>
      <c r="O214" s="146">
        <v>0.13</v>
      </c>
      <c r="P214" s="143">
        <f t="shared" si="78"/>
        <v>76.960000000000008</v>
      </c>
      <c r="Q214" s="147">
        <f>$Q$9*L214</f>
        <v>3196.8</v>
      </c>
      <c r="R214" s="144"/>
      <c r="S214" s="143"/>
      <c r="T214" s="143"/>
      <c r="U214" s="143"/>
      <c r="V214" s="143"/>
      <c r="W214" s="24"/>
      <c r="X214" s="144">
        <v>850</v>
      </c>
      <c r="Y214" s="143">
        <v>8.3199999999999995E-4</v>
      </c>
      <c r="Z214" s="143">
        <f t="shared" si="73"/>
        <v>0.70719999999999994</v>
      </c>
      <c r="AA214" s="143">
        <v>0.312</v>
      </c>
      <c r="AB214" s="143">
        <f t="shared" si="74"/>
        <v>265.2</v>
      </c>
      <c r="AC214" s="147">
        <f t="shared" si="75"/>
        <v>4675</v>
      </c>
      <c r="AD214" s="144">
        <v>3080</v>
      </c>
      <c r="AE214" s="143">
        <f t="shared" si="79"/>
        <v>1.7698500000000002E-2</v>
      </c>
      <c r="AF214" s="143">
        <f t="shared" si="80"/>
        <v>54.51138000000001</v>
      </c>
      <c r="AG214" s="143">
        <v>0.81</v>
      </c>
      <c r="AH214" s="143">
        <f t="shared" si="81"/>
        <v>2494.8000000000002</v>
      </c>
      <c r="AI214" s="147">
        <f t="shared" si="82"/>
        <v>25255.999999999996</v>
      </c>
      <c r="AJ214" s="144">
        <v>4620</v>
      </c>
      <c r="AK214" s="143">
        <f t="shared" si="83"/>
        <v>1.7192500000000001E-3</v>
      </c>
      <c r="AL214" s="143">
        <f t="shared" si="84"/>
        <v>7.9429350000000003</v>
      </c>
      <c r="AM214" s="143">
        <v>0.69799999999999995</v>
      </c>
      <c r="AN214" s="143">
        <f t="shared" si="85"/>
        <v>3224.7599999999998</v>
      </c>
      <c r="AO214" s="147">
        <f t="shared" si="86"/>
        <v>87318</v>
      </c>
      <c r="AP214" s="144">
        <v>1000</v>
      </c>
      <c r="AQ214" s="143">
        <f t="shared" si="87"/>
        <v>3.0800000000000007E-3</v>
      </c>
      <c r="AR214" s="143">
        <f>+AP214*AQ214</f>
        <v>3.0800000000000005</v>
      </c>
      <c r="AS214" s="143">
        <v>1.59</v>
      </c>
      <c r="AT214" s="143">
        <f>+AP214*AS214</f>
        <v>1590</v>
      </c>
      <c r="AU214" s="147">
        <f>$AU$9*AP214</f>
        <v>11800</v>
      </c>
      <c r="AV214" s="143">
        <f t="shared" si="70"/>
        <v>10142</v>
      </c>
      <c r="AW214" s="143">
        <f t="shared" si="71"/>
        <v>7651.7199999999993</v>
      </c>
      <c r="AX214" s="24">
        <f t="shared" si="72"/>
        <v>132245.79999999999</v>
      </c>
      <c r="AY214" s="148">
        <v>0.73</v>
      </c>
      <c r="AZ214" s="23">
        <f t="shared" si="88"/>
        <v>7403.66</v>
      </c>
      <c r="BA214" s="24">
        <f t="shared" si="76"/>
        <v>139649.46</v>
      </c>
      <c r="BB214" s="9" t="s">
        <v>1689</v>
      </c>
      <c r="BC214" s="9" t="s">
        <v>1690</v>
      </c>
      <c r="BD214" s="9" t="s">
        <v>1691</v>
      </c>
      <c r="BE214" s="149">
        <v>109</v>
      </c>
      <c r="BF214" s="149">
        <v>625</v>
      </c>
      <c r="BG214" s="149">
        <v>4683</v>
      </c>
    </row>
    <row r="215" spans="2:59" x14ac:dyDescent="0.2">
      <c r="B215" s="143">
        <v>462</v>
      </c>
      <c r="C215" s="143" t="s">
        <v>194</v>
      </c>
      <c r="D215" s="143">
        <v>302</v>
      </c>
      <c r="E215" s="143" t="s">
        <v>495</v>
      </c>
      <c r="F215" s="143" t="s">
        <v>195</v>
      </c>
      <c r="G215" s="143"/>
      <c r="H215" s="143"/>
      <c r="I215" s="143"/>
      <c r="J215" s="143" t="s">
        <v>626</v>
      </c>
      <c r="K215" s="143" t="s">
        <v>1224</v>
      </c>
      <c r="L215" s="144"/>
      <c r="M215" s="145"/>
      <c r="N215" s="145"/>
      <c r="O215" s="146"/>
      <c r="P215" s="143"/>
      <c r="Q215" s="147"/>
      <c r="R215" s="144"/>
      <c r="S215" s="143"/>
      <c r="T215" s="143"/>
      <c r="U215" s="143"/>
      <c r="V215" s="143"/>
      <c r="W215" s="24"/>
      <c r="X215" s="144">
        <v>2916</v>
      </c>
      <c r="Y215" s="143">
        <v>8.3199999999999995E-4</v>
      </c>
      <c r="Z215" s="143">
        <f t="shared" si="73"/>
        <v>2.4261119999999998</v>
      </c>
      <c r="AA215" s="143">
        <v>0.312</v>
      </c>
      <c r="AB215" s="143">
        <f t="shared" si="74"/>
        <v>909.79200000000003</v>
      </c>
      <c r="AC215" s="147">
        <f t="shared" si="75"/>
        <v>16038</v>
      </c>
      <c r="AD215" s="144"/>
      <c r="AE215" s="143"/>
      <c r="AF215" s="143"/>
      <c r="AG215" s="143"/>
      <c r="AH215" s="143"/>
      <c r="AI215" s="147"/>
      <c r="AJ215" s="144"/>
      <c r="AK215" s="143"/>
      <c r="AL215" s="143"/>
      <c r="AM215" s="143"/>
      <c r="AN215" s="143"/>
      <c r="AO215" s="147"/>
      <c r="AP215" s="144"/>
      <c r="AQ215" s="143"/>
      <c r="AR215" s="143"/>
      <c r="AS215" s="143"/>
      <c r="AT215" s="143"/>
      <c r="AU215" s="147"/>
      <c r="AV215" s="143">
        <f t="shared" si="70"/>
        <v>2916</v>
      </c>
      <c r="AW215" s="143">
        <f t="shared" si="71"/>
        <v>909.79200000000003</v>
      </c>
      <c r="AX215" s="24">
        <f t="shared" si="72"/>
        <v>16038</v>
      </c>
      <c r="AY215" s="148">
        <v>0.73</v>
      </c>
      <c r="AZ215" s="23">
        <f t="shared" si="88"/>
        <v>2128.6799999999998</v>
      </c>
      <c r="BA215" s="24">
        <f t="shared" si="76"/>
        <v>18166.68</v>
      </c>
      <c r="BB215" s="9" t="s">
        <v>1689</v>
      </c>
      <c r="BC215" s="9" t="s">
        <v>1690</v>
      </c>
      <c r="BD215" s="9" t="s">
        <v>1691</v>
      </c>
      <c r="BE215" s="149" t="s">
        <v>1493</v>
      </c>
      <c r="BF215" s="149" t="s">
        <v>1493</v>
      </c>
      <c r="BG215" s="149" t="s">
        <v>1493</v>
      </c>
    </row>
    <row r="216" spans="2:59" x14ac:dyDescent="0.2">
      <c r="B216" s="143">
        <v>462</v>
      </c>
      <c r="C216" s="143" t="s">
        <v>194</v>
      </c>
      <c r="D216" s="143">
        <v>302</v>
      </c>
      <c r="E216" s="143" t="s">
        <v>495</v>
      </c>
      <c r="F216" s="143" t="s">
        <v>195</v>
      </c>
      <c r="G216" s="143"/>
      <c r="H216" s="143"/>
      <c r="I216" s="143"/>
      <c r="J216" s="143" t="s">
        <v>626</v>
      </c>
      <c r="K216" s="143" t="s">
        <v>1391</v>
      </c>
      <c r="L216" s="144">
        <v>340</v>
      </c>
      <c r="M216" s="145">
        <v>6.5799999999999995E-4</v>
      </c>
      <c r="N216" s="145">
        <f t="shared" si="77"/>
        <v>0.22371999999999997</v>
      </c>
      <c r="O216" s="146">
        <v>0.09</v>
      </c>
      <c r="P216" s="143">
        <f t="shared" si="78"/>
        <v>30.599999999999998</v>
      </c>
      <c r="Q216" s="147">
        <f>$Q$9*L216</f>
        <v>1836.0000000000002</v>
      </c>
      <c r="R216" s="144"/>
      <c r="S216" s="143"/>
      <c r="T216" s="143"/>
      <c r="U216" s="143"/>
      <c r="V216" s="143"/>
      <c r="W216" s="24"/>
      <c r="X216" s="144"/>
      <c r="Y216" s="143"/>
      <c r="Z216" s="143"/>
      <c r="AA216" s="143"/>
      <c r="AB216" s="143"/>
      <c r="AC216" s="147"/>
      <c r="AD216" s="144">
        <v>621</v>
      </c>
      <c r="AE216" s="143">
        <f t="shared" si="79"/>
        <v>1.7698500000000002E-2</v>
      </c>
      <c r="AF216" s="143">
        <f t="shared" si="80"/>
        <v>10.990768500000001</v>
      </c>
      <c r="AG216" s="143">
        <v>0.81</v>
      </c>
      <c r="AH216" s="143">
        <f t="shared" si="81"/>
        <v>503.01000000000005</v>
      </c>
      <c r="AI216" s="147">
        <f t="shared" si="82"/>
        <v>5092.2</v>
      </c>
      <c r="AJ216" s="144">
        <v>1656</v>
      </c>
      <c r="AK216" s="143">
        <f t="shared" si="83"/>
        <v>1.7192500000000001E-3</v>
      </c>
      <c r="AL216" s="143">
        <f t="shared" si="84"/>
        <v>2.8470780000000002</v>
      </c>
      <c r="AM216" s="143">
        <v>0.69799999999999995</v>
      </c>
      <c r="AN216" s="143">
        <f t="shared" si="85"/>
        <v>1155.8879999999999</v>
      </c>
      <c r="AO216" s="147">
        <f t="shared" si="86"/>
        <v>31298.399999999998</v>
      </c>
      <c r="AP216" s="144">
        <v>100</v>
      </c>
      <c r="AQ216" s="143">
        <f t="shared" si="87"/>
        <v>3.0800000000000007E-3</v>
      </c>
      <c r="AR216" s="143">
        <f>+AP216*AQ216</f>
        <v>0.30800000000000005</v>
      </c>
      <c r="AS216" s="143">
        <v>1.59</v>
      </c>
      <c r="AT216" s="143">
        <f>+AP216*AS216</f>
        <v>159</v>
      </c>
      <c r="AU216" s="147">
        <f>$AU$9*AP216</f>
        <v>1180</v>
      </c>
      <c r="AV216" s="143">
        <f t="shared" si="70"/>
        <v>2717</v>
      </c>
      <c r="AW216" s="143">
        <f t="shared" si="71"/>
        <v>1848.498</v>
      </c>
      <c r="AX216" s="24">
        <f t="shared" si="72"/>
        <v>39406.6</v>
      </c>
      <c r="AY216" s="148">
        <v>0.73</v>
      </c>
      <c r="AZ216" s="23">
        <f t="shared" si="88"/>
        <v>1983.4099999999999</v>
      </c>
      <c r="BA216" s="24">
        <f t="shared" si="76"/>
        <v>41390.009999999995</v>
      </c>
      <c r="BB216" s="9" t="s">
        <v>1689</v>
      </c>
      <c r="BC216" s="9" t="s">
        <v>1690</v>
      </c>
      <c r="BD216" s="9" t="s">
        <v>1691</v>
      </c>
      <c r="BE216" s="149">
        <v>14</v>
      </c>
      <c r="BF216" s="149">
        <v>78</v>
      </c>
      <c r="BG216" s="149">
        <v>759</v>
      </c>
    </row>
    <row r="217" spans="2:59" x14ac:dyDescent="0.2">
      <c r="B217" s="143">
        <v>462</v>
      </c>
      <c r="C217" s="143" t="s">
        <v>194</v>
      </c>
      <c r="D217" s="143">
        <v>303</v>
      </c>
      <c r="E217" s="143" t="s">
        <v>496</v>
      </c>
      <c r="F217" s="143" t="s">
        <v>198</v>
      </c>
      <c r="G217" s="143"/>
      <c r="H217" s="143"/>
      <c r="I217" s="143"/>
      <c r="J217" s="143" t="s">
        <v>626</v>
      </c>
      <c r="K217" s="143" t="s">
        <v>741</v>
      </c>
      <c r="L217" s="144">
        <v>88</v>
      </c>
      <c r="M217" s="145">
        <v>6.5799999999999995E-4</v>
      </c>
      <c r="N217" s="145">
        <f t="shared" si="77"/>
        <v>5.7903999999999997E-2</v>
      </c>
      <c r="O217" s="146">
        <v>0.13</v>
      </c>
      <c r="P217" s="143">
        <f t="shared" si="78"/>
        <v>11.440000000000001</v>
      </c>
      <c r="Q217" s="147">
        <f>$Q$9*L217</f>
        <v>475.20000000000005</v>
      </c>
      <c r="R217" s="144"/>
      <c r="S217" s="143"/>
      <c r="T217" s="143"/>
      <c r="U217" s="143"/>
      <c r="V217" s="143"/>
      <c r="W217" s="24"/>
      <c r="X217" s="144">
        <v>100</v>
      </c>
      <c r="Y217" s="143">
        <v>8.3199999999999995E-4</v>
      </c>
      <c r="Z217" s="143">
        <f t="shared" si="73"/>
        <v>8.3199999999999996E-2</v>
      </c>
      <c r="AA217" s="143">
        <v>0.312</v>
      </c>
      <c r="AB217" s="143">
        <f t="shared" si="74"/>
        <v>31.2</v>
      </c>
      <c r="AC217" s="147">
        <f t="shared" si="75"/>
        <v>550</v>
      </c>
      <c r="AD217" s="144">
        <v>828</v>
      </c>
      <c r="AE217" s="143">
        <f t="shared" si="79"/>
        <v>1.7698500000000002E-2</v>
      </c>
      <c r="AF217" s="143">
        <f t="shared" si="80"/>
        <v>14.654358000000002</v>
      </c>
      <c r="AG217" s="143">
        <v>0.81</v>
      </c>
      <c r="AH217" s="143">
        <f t="shared" si="81"/>
        <v>670.68000000000006</v>
      </c>
      <c r="AI217" s="147">
        <f t="shared" si="82"/>
        <v>6789.5999999999995</v>
      </c>
      <c r="AJ217" s="144">
        <v>1242</v>
      </c>
      <c r="AK217" s="143">
        <f t="shared" si="83"/>
        <v>1.7192500000000001E-3</v>
      </c>
      <c r="AL217" s="143">
        <f t="shared" si="84"/>
        <v>2.1353085000000003</v>
      </c>
      <c r="AM217" s="143">
        <v>0.69799999999999995</v>
      </c>
      <c r="AN217" s="143">
        <f t="shared" si="85"/>
        <v>866.91599999999994</v>
      </c>
      <c r="AO217" s="147">
        <f t="shared" si="86"/>
        <v>23473.8</v>
      </c>
      <c r="AP217" s="144">
        <v>300</v>
      </c>
      <c r="AQ217" s="143">
        <f t="shared" si="87"/>
        <v>3.0800000000000007E-3</v>
      </c>
      <c r="AR217" s="143">
        <f>+AP217*AQ217</f>
        <v>0.92400000000000027</v>
      </c>
      <c r="AS217" s="143">
        <v>1.59</v>
      </c>
      <c r="AT217" s="143">
        <f>+AP217*AS217</f>
        <v>477</v>
      </c>
      <c r="AU217" s="147">
        <f>$AU$9*AP217</f>
        <v>3540</v>
      </c>
      <c r="AV217" s="143">
        <f t="shared" si="70"/>
        <v>2558</v>
      </c>
      <c r="AW217" s="143">
        <f t="shared" si="71"/>
        <v>2057.2359999999999</v>
      </c>
      <c r="AX217" s="24">
        <f t="shared" si="72"/>
        <v>34828.6</v>
      </c>
      <c r="AY217" s="148">
        <v>0.73</v>
      </c>
      <c r="AZ217" s="23">
        <f t="shared" si="88"/>
        <v>1867.34</v>
      </c>
      <c r="BA217" s="24">
        <f t="shared" si="76"/>
        <v>36695.939999999995</v>
      </c>
      <c r="BB217" s="9" t="s">
        <v>1689</v>
      </c>
      <c r="BC217" s="9" t="s">
        <v>1690</v>
      </c>
      <c r="BD217" s="9" t="s">
        <v>1691</v>
      </c>
      <c r="BE217" s="149">
        <v>29</v>
      </c>
      <c r="BF217" s="149">
        <v>160</v>
      </c>
      <c r="BG217" s="149">
        <v>867</v>
      </c>
    </row>
    <row r="218" spans="2:59" x14ac:dyDescent="0.2">
      <c r="B218" s="143">
        <v>462</v>
      </c>
      <c r="C218" s="143" t="s">
        <v>194</v>
      </c>
      <c r="D218" s="143">
        <v>303</v>
      </c>
      <c r="E218" s="143" t="s">
        <v>496</v>
      </c>
      <c r="F218" s="143" t="s">
        <v>198</v>
      </c>
      <c r="G218" s="143"/>
      <c r="H218" s="143"/>
      <c r="I218" s="143"/>
      <c r="J218" s="143" t="s">
        <v>626</v>
      </c>
      <c r="K218" s="143" t="s">
        <v>340</v>
      </c>
      <c r="L218" s="144"/>
      <c r="M218" s="145"/>
      <c r="N218" s="145"/>
      <c r="O218" s="146"/>
      <c r="P218" s="143"/>
      <c r="Q218" s="147"/>
      <c r="R218" s="144"/>
      <c r="S218" s="143"/>
      <c r="T218" s="143"/>
      <c r="U218" s="143"/>
      <c r="V218" s="143"/>
      <c r="W218" s="24"/>
      <c r="X218" s="144"/>
      <c r="Y218" s="143"/>
      <c r="Z218" s="143"/>
      <c r="AA218" s="143"/>
      <c r="AB218" s="143"/>
      <c r="AC218" s="147"/>
      <c r="AD218" s="144">
        <v>45</v>
      </c>
      <c r="AE218" s="143">
        <f t="shared" si="79"/>
        <v>1.7698500000000002E-2</v>
      </c>
      <c r="AF218" s="143">
        <f t="shared" si="80"/>
        <v>0.7964325000000001</v>
      </c>
      <c r="AG218" s="143">
        <v>0.81</v>
      </c>
      <c r="AH218" s="143">
        <f t="shared" si="81"/>
        <v>36.450000000000003</v>
      </c>
      <c r="AI218" s="147">
        <f t="shared" si="82"/>
        <v>368.99999999999994</v>
      </c>
      <c r="AJ218" s="144">
        <v>90</v>
      </c>
      <c r="AK218" s="143">
        <f t="shared" si="83"/>
        <v>1.7192500000000001E-3</v>
      </c>
      <c r="AL218" s="143">
        <f t="shared" si="84"/>
        <v>0.1547325</v>
      </c>
      <c r="AM218" s="143">
        <v>0.69799999999999995</v>
      </c>
      <c r="AN218" s="143">
        <f t="shared" si="85"/>
        <v>62.819999999999993</v>
      </c>
      <c r="AO218" s="147">
        <f t="shared" si="86"/>
        <v>1700.9999999999998</v>
      </c>
      <c r="AP218" s="144">
        <v>30</v>
      </c>
      <c r="AQ218" s="143">
        <f t="shared" si="87"/>
        <v>3.0800000000000007E-3</v>
      </c>
      <c r="AR218" s="143">
        <f>+AP218*AQ218</f>
        <v>9.2400000000000024E-2</v>
      </c>
      <c r="AS218" s="143">
        <v>1.59</v>
      </c>
      <c r="AT218" s="143">
        <f>+AP218*AS218</f>
        <v>47.7</v>
      </c>
      <c r="AU218" s="147">
        <f>$AU$9*AP218</f>
        <v>354</v>
      </c>
      <c r="AV218" s="143">
        <f t="shared" si="70"/>
        <v>165</v>
      </c>
      <c r="AW218" s="143">
        <f t="shared" si="71"/>
        <v>146.97</v>
      </c>
      <c r="AX218" s="24">
        <f t="shared" si="72"/>
        <v>2423.9999999999995</v>
      </c>
      <c r="AY218" s="148">
        <v>0.73</v>
      </c>
      <c r="AZ218" s="23">
        <f t="shared" si="88"/>
        <v>120.45</v>
      </c>
      <c r="BA218" s="24">
        <f t="shared" si="76"/>
        <v>2544.4499999999994</v>
      </c>
      <c r="BB218" s="9" t="s">
        <v>1689</v>
      </c>
      <c r="BC218" s="9" t="s">
        <v>1690</v>
      </c>
      <c r="BD218" s="9" t="s">
        <v>1691</v>
      </c>
      <c r="BE218" s="149">
        <v>1</v>
      </c>
      <c r="BF218" s="149">
        <v>6</v>
      </c>
      <c r="BG218" s="149">
        <v>16</v>
      </c>
    </row>
    <row r="219" spans="2:59" x14ac:dyDescent="0.2">
      <c r="B219" s="143">
        <v>462</v>
      </c>
      <c r="C219" s="143" t="s">
        <v>194</v>
      </c>
      <c r="D219" s="143">
        <v>303</v>
      </c>
      <c r="E219" s="143" t="s">
        <v>496</v>
      </c>
      <c r="F219" s="143" t="s">
        <v>198</v>
      </c>
      <c r="G219" s="143"/>
      <c r="H219" s="143"/>
      <c r="I219" s="143"/>
      <c r="J219" s="143" t="s">
        <v>626</v>
      </c>
      <c r="K219" s="143" t="s">
        <v>1224</v>
      </c>
      <c r="L219" s="144"/>
      <c r="M219" s="145"/>
      <c r="N219" s="145"/>
      <c r="O219" s="146"/>
      <c r="P219" s="143"/>
      <c r="Q219" s="147"/>
      <c r="R219" s="144"/>
      <c r="S219" s="143"/>
      <c r="T219" s="143"/>
      <c r="U219" s="143"/>
      <c r="V219" s="143"/>
      <c r="W219" s="24"/>
      <c r="X219" s="144">
        <v>3012</v>
      </c>
      <c r="Y219" s="143">
        <v>8.3199999999999995E-4</v>
      </c>
      <c r="Z219" s="143">
        <f t="shared" si="73"/>
        <v>2.5059839999999998</v>
      </c>
      <c r="AA219" s="143">
        <v>0.312</v>
      </c>
      <c r="AB219" s="143">
        <f t="shared" si="74"/>
        <v>939.74400000000003</v>
      </c>
      <c r="AC219" s="147">
        <f t="shared" si="75"/>
        <v>16566</v>
      </c>
      <c r="AD219" s="144"/>
      <c r="AE219" s="143"/>
      <c r="AF219" s="143"/>
      <c r="AG219" s="143"/>
      <c r="AH219" s="143"/>
      <c r="AI219" s="147"/>
      <c r="AJ219" s="144"/>
      <c r="AK219" s="143"/>
      <c r="AL219" s="143"/>
      <c r="AM219" s="143"/>
      <c r="AN219" s="143"/>
      <c r="AO219" s="147"/>
      <c r="AP219" s="144"/>
      <c r="AQ219" s="143"/>
      <c r="AR219" s="143"/>
      <c r="AS219" s="143"/>
      <c r="AT219" s="143"/>
      <c r="AU219" s="147"/>
      <c r="AV219" s="143">
        <f t="shared" si="70"/>
        <v>3012</v>
      </c>
      <c r="AW219" s="143">
        <f t="shared" si="71"/>
        <v>939.74400000000003</v>
      </c>
      <c r="AX219" s="24">
        <f t="shared" si="72"/>
        <v>16566</v>
      </c>
      <c r="AY219" s="148">
        <v>0.73</v>
      </c>
      <c r="AZ219" s="23">
        <f t="shared" si="88"/>
        <v>2198.7599999999998</v>
      </c>
      <c r="BA219" s="24">
        <f t="shared" si="76"/>
        <v>18764.759999999998</v>
      </c>
      <c r="BB219" s="9" t="s">
        <v>1689</v>
      </c>
      <c r="BC219" s="9" t="s">
        <v>1690</v>
      </c>
      <c r="BD219" s="9" t="s">
        <v>1691</v>
      </c>
      <c r="BE219" s="149" t="s">
        <v>1493</v>
      </c>
      <c r="BF219" s="149" t="s">
        <v>1493</v>
      </c>
      <c r="BG219" s="149" t="s">
        <v>1493</v>
      </c>
    </row>
    <row r="220" spans="2:59" x14ac:dyDescent="0.2">
      <c r="B220" s="143">
        <v>462</v>
      </c>
      <c r="C220" s="143" t="s">
        <v>194</v>
      </c>
      <c r="D220" s="143">
        <v>303</v>
      </c>
      <c r="E220" s="143" t="s">
        <v>496</v>
      </c>
      <c r="F220" s="143" t="s">
        <v>198</v>
      </c>
      <c r="G220" s="143"/>
      <c r="H220" s="143"/>
      <c r="I220" s="143"/>
      <c r="J220" s="143" t="s">
        <v>626</v>
      </c>
      <c r="K220" s="143" t="s">
        <v>1391</v>
      </c>
      <c r="L220" s="144">
        <v>2590</v>
      </c>
      <c r="M220" s="145">
        <v>6.5799999999999995E-4</v>
      </c>
      <c r="N220" s="145">
        <f t="shared" si="77"/>
        <v>1.7042199999999998</v>
      </c>
      <c r="O220" s="146">
        <v>0.09</v>
      </c>
      <c r="P220" s="143">
        <f t="shared" si="78"/>
        <v>233.1</v>
      </c>
      <c r="Q220" s="147">
        <f>$Q$9*L220</f>
        <v>13986.000000000002</v>
      </c>
      <c r="R220" s="144"/>
      <c r="S220" s="143"/>
      <c r="T220" s="143"/>
      <c r="U220" s="143"/>
      <c r="V220" s="143"/>
      <c r="W220" s="24"/>
      <c r="X220" s="144"/>
      <c r="Y220" s="143"/>
      <c r="Z220" s="143"/>
      <c r="AA220" s="143"/>
      <c r="AB220" s="143"/>
      <c r="AC220" s="147"/>
      <c r="AD220" s="144">
        <v>3330</v>
      </c>
      <c r="AE220" s="143">
        <f t="shared" si="79"/>
        <v>1.7698500000000002E-2</v>
      </c>
      <c r="AF220" s="143">
        <f t="shared" si="80"/>
        <v>58.936005000000009</v>
      </c>
      <c r="AG220" s="143">
        <v>0.81</v>
      </c>
      <c r="AH220" s="143">
        <f t="shared" si="81"/>
        <v>2697.3</v>
      </c>
      <c r="AI220" s="147">
        <f t="shared" si="82"/>
        <v>27305.999999999996</v>
      </c>
      <c r="AJ220" s="144">
        <v>8880</v>
      </c>
      <c r="AK220" s="143">
        <f t="shared" si="83"/>
        <v>1.7192500000000001E-3</v>
      </c>
      <c r="AL220" s="143">
        <f t="shared" si="84"/>
        <v>15.26694</v>
      </c>
      <c r="AM220" s="143">
        <v>0.69799999999999995</v>
      </c>
      <c r="AN220" s="143">
        <f t="shared" si="85"/>
        <v>6198.24</v>
      </c>
      <c r="AO220" s="147">
        <f t="shared" si="86"/>
        <v>167832</v>
      </c>
      <c r="AP220" s="144">
        <v>500</v>
      </c>
      <c r="AQ220" s="143">
        <f t="shared" si="87"/>
        <v>3.0800000000000007E-3</v>
      </c>
      <c r="AR220" s="143">
        <f>+AP220*AQ220</f>
        <v>1.5400000000000003</v>
      </c>
      <c r="AS220" s="143">
        <v>1.59</v>
      </c>
      <c r="AT220" s="143">
        <f>+AP220*AS220</f>
        <v>795</v>
      </c>
      <c r="AU220" s="147">
        <f>$AU$9*AP220</f>
        <v>5900</v>
      </c>
      <c r="AV220" s="143">
        <f t="shared" si="70"/>
        <v>15300</v>
      </c>
      <c r="AW220" s="143">
        <f t="shared" si="71"/>
        <v>9923.64</v>
      </c>
      <c r="AX220" s="24">
        <f t="shared" si="72"/>
        <v>215024</v>
      </c>
      <c r="AY220" s="148">
        <v>0.73</v>
      </c>
      <c r="AZ220" s="23">
        <f t="shared" si="88"/>
        <v>11169</v>
      </c>
      <c r="BA220" s="24">
        <f t="shared" si="76"/>
        <v>226193</v>
      </c>
      <c r="BB220" s="9" t="s">
        <v>1689</v>
      </c>
      <c r="BC220" s="9" t="s">
        <v>1690</v>
      </c>
      <c r="BD220" s="9" t="s">
        <v>1691</v>
      </c>
      <c r="BE220" s="149">
        <v>80</v>
      </c>
      <c r="BF220" s="149">
        <v>435</v>
      </c>
      <c r="BG220" s="149">
        <v>4303</v>
      </c>
    </row>
    <row r="221" spans="2:59" x14ac:dyDescent="0.2">
      <c r="B221" s="143">
        <v>462</v>
      </c>
      <c r="C221" s="143" t="s">
        <v>194</v>
      </c>
      <c r="D221" s="143">
        <v>304</v>
      </c>
      <c r="E221" s="143" t="s">
        <v>497</v>
      </c>
      <c r="F221" s="143" t="s">
        <v>201</v>
      </c>
      <c r="G221" s="143"/>
      <c r="H221" s="143"/>
      <c r="I221" s="143"/>
      <c r="J221" s="143" t="s">
        <v>626</v>
      </c>
      <c r="K221" s="143" t="s">
        <v>340</v>
      </c>
      <c r="L221" s="144"/>
      <c r="M221" s="145"/>
      <c r="N221" s="145"/>
      <c r="O221" s="146"/>
      <c r="P221" s="143"/>
      <c r="Q221" s="147"/>
      <c r="R221" s="144"/>
      <c r="S221" s="143"/>
      <c r="T221" s="143"/>
      <c r="U221" s="143"/>
      <c r="V221" s="143"/>
      <c r="W221" s="24"/>
      <c r="X221" s="144"/>
      <c r="Y221" s="143"/>
      <c r="Z221" s="143"/>
      <c r="AA221" s="143"/>
      <c r="AB221" s="143"/>
      <c r="AC221" s="147"/>
      <c r="AD221" s="144">
        <v>45</v>
      </c>
      <c r="AE221" s="143">
        <f t="shared" si="79"/>
        <v>1.7698500000000002E-2</v>
      </c>
      <c r="AF221" s="143">
        <f t="shared" si="80"/>
        <v>0.7964325000000001</v>
      </c>
      <c r="AG221" s="143">
        <v>0.81</v>
      </c>
      <c r="AH221" s="143">
        <f t="shared" si="81"/>
        <v>36.450000000000003</v>
      </c>
      <c r="AI221" s="147">
        <f t="shared" si="82"/>
        <v>368.99999999999994</v>
      </c>
      <c r="AJ221" s="144">
        <v>90</v>
      </c>
      <c r="AK221" s="143">
        <f t="shared" si="83"/>
        <v>1.7192500000000001E-3</v>
      </c>
      <c r="AL221" s="143">
        <f t="shared" si="84"/>
        <v>0.1547325</v>
      </c>
      <c r="AM221" s="143">
        <v>0.69799999999999995</v>
      </c>
      <c r="AN221" s="143">
        <f t="shared" si="85"/>
        <v>62.819999999999993</v>
      </c>
      <c r="AO221" s="147">
        <f t="shared" si="86"/>
        <v>1700.9999999999998</v>
      </c>
      <c r="AP221" s="144">
        <v>30</v>
      </c>
      <c r="AQ221" s="143">
        <f t="shared" si="87"/>
        <v>3.0800000000000007E-3</v>
      </c>
      <c r="AR221" s="143">
        <f>+AP221*AQ221</f>
        <v>9.2400000000000024E-2</v>
      </c>
      <c r="AS221" s="143">
        <v>1.59</v>
      </c>
      <c r="AT221" s="143">
        <f>+AP221*AS221</f>
        <v>47.7</v>
      </c>
      <c r="AU221" s="147">
        <f>$AU$9*AP221</f>
        <v>354</v>
      </c>
      <c r="AV221" s="143">
        <f t="shared" si="70"/>
        <v>165</v>
      </c>
      <c r="AW221" s="143">
        <f t="shared" si="71"/>
        <v>146.97</v>
      </c>
      <c r="AX221" s="24">
        <f t="shared" si="72"/>
        <v>2423.9999999999995</v>
      </c>
      <c r="AY221" s="148">
        <v>0.73</v>
      </c>
      <c r="AZ221" s="23">
        <f t="shared" si="88"/>
        <v>120.45</v>
      </c>
      <c r="BA221" s="24">
        <f t="shared" si="76"/>
        <v>2544.4499999999994</v>
      </c>
      <c r="BB221" s="9" t="s">
        <v>1689</v>
      </c>
      <c r="BC221" s="9" t="s">
        <v>1690</v>
      </c>
      <c r="BD221" s="9" t="s">
        <v>1691</v>
      </c>
      <c r="BE221" s="149">
        <v>1</v>
      </c>
      <c r="BF221" s="149">
        <v>6</v>
      </c>
      <c r="BG221" s="149">
        <v>19</v>
      </c>
    </row>
    <row r="222" spans="2:59" x14ac:dyDescent="0.2">
      <c r="B222" s="143">
        <v>462</v>
      </c>
      <c r="C222" s="143" t="s">
        <v>194</v>
      </c>
      <c r="D222" s="143">
        <v>304</v>
      </c>
      <c r="E222" s="143" t="s">
        <v>497</v>
      </c>
      <c r="F222" s="143" t="s">
        <v>201</v>
      </c>
      <c r="G222" s="143"/>
      <c r="H222" s="143"/>
      <c r="I222" s="143"/>
      <c r="J222" s="143" t="s">
        <v>626</v>
      </c>
      <c r="K222" s="143" t="s">
        <v>1224</v>
      </c>
      <c r="L222" s="144"/>
      <c r="M222" s="145"/>
      <c r="N222" s="145"/>
      <c r="O222" s="146"/>
      <c r="P222" s="143"/>
      <c r="Q222" s="147"/>
      <c r="R222" s="144"/>
      <c r="S222" s="143"/>
      <c r="T222" s="143"/>
      <c r="U222" s="143"/>
      <c r="V222" s="143"/>
      <c r="W222" s="24"/>
      <c r="X222" s="144">
        <v>256</v>
      </c>
      <c r="Y222" s="143">
        <v>8.3199999999999995E-4</v>
      </c>
      <c r="Z222" s="143">
        <f t="shared" si="73"/>
        <v>0.21299199999999999</v>
      </c>
      <c r="AA222" s="143">
        <v>0.312</v>
      </c>
      <c r="AB222" s="143">
        <f t="shared" si="74"/>
        <v>79.872</v>
      </c>
      <c r="AC222" s="147">
        <f t="shared" si="75"/>
        <v>1408</v>
      </c>
      <c r="AD222" s="144"/>
      <c r="AE222" s="143"/>
      <c r="AF222" s="143"/>
      <c r="AG222" s="143"/>
      <c r="AH222" s="143"/>
      <c r="AI222" s="147"/>
      <c r="AJ222" s="144"/>
      <c r="AK222" s="143"/>
      <c r="AL222" s="143"/>
      <c r="AM222" s="143"/>
      <c r="AN222" s="143"/>
      <c r="AO222" s="147"/>
      <c r="AP222" s="144"/>
      <c r="AQ222" s="143"/>
      <c r="AR222" s="143"/>
      <c r="AS222" s="143"/>
      <c r="AT222" s="143"/>
      <c r="AU222" s="147"/>
      <c r="AV222" s="143">
        <f t="shared" si="70"/>
        <v>256</v>
      </c>
      <c r="AW222" s="143">
        <f t="shared" si="71"/>
        <v>79.872</v>
      </c>
      <c r="AX222" s="24">
        <f t="shared" si="72"/>
        <v>1408</v>
      </c>
      <c r="AY222" s="148">
        <v>0.73</v>
      </c>
      <c r="AZ222" s="23">
        <f t="shared" si="88"/>
        <v>186.88</v>
      </c>
      <c r="BA222" s="24">
        <f t="shared" si="76"/>
        <v>1594.88</v>
      </c>
      <c r="BB222" s="9" t="s">
        <v>1689</v>
      </c>
      <c r="BC222" s="9" t="s">
        <v>1690</v>
      </c>
      <c r="BD222" s="9" t="s">
        <v>1691</v>
      </c>
      <c r="BE222" s="149" t="s">
        <v>1493</v>
      </c>
      <c r="BF222" s="149" t="s">
        <v>1493</v>
      </c>
      <c r="BG222" s="149" t="s">
        <v>1493</v>
      </c>
    </row>
    <row r="223" spans="2:59" x14ac:dyDescent="0.2">
      <c r="B223" s="143">
        <v>462</v>
      </c>
      <c r="C223" s="143" t="s">
        <v>194</v>
      </c>
      <c r="D223" s="143">
        <v>304</v>
      </c>
      <c r="E223" s="143" t="s">
        <v>497</v>
      </c>
      <c r="F223" s="143" t="s">
        <v>201</v>
      </c>
      <c r="G223" s="143"/>
      <c r="H223" s="143"/>
      <c r="I223" s="143"/>
      <c r="J223" s="143" t="s">
        <v>626</v>
      </c>
      <c r="K223" s="143" t="s">
        <v>1391</v>
      </c>
      <c r="L223" s="144">
        <v>148</v>
      </c>
      <c r="M223" s="145">
        <v>6.5799999999999995E-4</v>
      </c>
      <c r="N223" s="145">
        <f t="shared" si="77"/>
        <v>9.7383999999999998E-2</v>
      </c>
      <c r="O223" s="146">
        <v>0.09</v>
      </c>
      <c r="P223" s="143">
        <f t="shared" si="78"/>
        <v>13.32</v>
      </c>
      <c r="Q223" s="147">
        <f>$Q$9*L223</f>
        <v>799.2</v>
      </c>
      <c r="R223" s="144"/>
      <c r="S223" s="143"/>
      <c r="T223" s="143"/>
      <c r="U223" s="143"/>
      <c r="V223" s="143"/>
      <c r="W223" s="24"/>
      <c r="X223" s="144"/>
      <c r="Y223" s="143"/>
      <c r="Z223" s="143"/>
      <c r="AA223" s="143"/>
      <c r="AB223" s="143"/>
      <c r="AC223" s="147"/>
      <c r="AD223" s="144">
        <v>222</v>
      </c>
      <c r="AE223" s="143">
        <f t="shared" si="79"/>
        <v>1.7698500000000002E-2</v>
      </c>
      <c r="AF223" s="143">
        <f t="shared" si="80"/>
        <v>3.9290670000000008</v>
      </c>
      <c r="AG223" s="143">
        <v>0.81</v>
      </c>
      <c r="AH223" s="143">
        <f t="shared" si="81"/>
        <v>179.82000000000002</v>
      </c>
      <c r="AI223" s="147">
        <f t="shared" si="82"/>
        <v>1820.3999999999999</v>
      </c>
      <c r="AJ223" s="144">
        <v>592</v>
      </c>
      <c r="AK223" s="143">
        <f t="shared" si="83"/>
        <v>1.7192500000000001E-3</v>
      </c>
      <c r="AL223" s="143">
        <f t="shared" si="84"/>
        <v>1.0177960000000001</v>
      </c>
      <c r="AM223" s="143">
        <v>0.69799999999999995</v>
      </c>
      <c r="AN223" s="143">
        <f t="shared" si="85"/>
        <v>413.21599999999995</v>
      </c>
      <c r="AO223" s="147">
        <f t="shared" si="86"/>
        <v>11188.8</v>
      </c>
      <c r="AP223" s="144">
        <v>80</v>
      </c>
      <c r="AQ223" s="143">
        <f t="shared" si="87"/>
        <v>3.0800000000000007E-3</v>
      </c>
      <c r="AR223" s="143">
        <f>+AP223*AQ223</f>
        <v>0.24640000000000006</v>
      </c>
      <c r="AS223" s="143">
        <v>1.59</v>
      </c>
      <c r="AT223" s="143">
        <f>+AP223*AS223</f>
        <v>127.2</v>
      </c>
      <c r="AU223" s="147">
        <f>$AU$9*AP223</f>
        <v>944</v>
      </c>
      <c r="AV223" s="143">
        <f t="shared" si="70"/>
        <v>1042</v>
      </c>
      <c r="AW223" s="143">
        <f t="shared" si="71"/>
        <v>733.55600000000004</v>
      </c>
      <c r="AX223" s="24">
        <f t="shared" si="72"/>
        <v>14752.4</v>
      </c>
      <c r="AY223" s="148">
        <v>0.73</v>
      </c>
      <c r="AZ223" s="23">
        <f t="shared" si="88"/>
        <v>760.66</v>
      </c>
      <c r="BA223" s="24">
        <f t="shared" si="76"/>
        <v>15513.06</v>
      </c>
      <c r="BB223" s="9" t="s">
        <v>1689</v>
      </c>
      <c r="BC223" s="9" t="s">
        <v>1690</v>
      </c>
      <c r="BD223" s="9" t="s">
        <v>1691</v>
      </c>
      <c r="BE223" s="149">
        <v>1</v>
      </c>
      <c r="BF223" s="149">
        <v>6</v>
      </c>
      <c r="BG223" s="149">
        <v>174</v>
      </c>
    </row>
    <row r="224" spans="2:59" x14ac:dyDescent="0.2">
      <c r="B224" s="143">
        <v>462</v>
      </c>
      <c r="C224" s="143" t="s">
        <v>194</v>
      </c>
      <c r="D224" s="143">
        <v>301</v>
      </c>
      <c r="E224" s="143" t="s">
        <v>498</v>
      </c>
      <c r="F224" s="143" t="s">
        <v>204</v>
      </c>
      <c r="G224" s="143"/>
      <c r="H224" s="143"/>
      <c r="I224" s="143"/>
      <c r="J224" s="143" t="s">
        <v>626</v>
      </c>
      <c r="K224" s="143" t="s">
        <v>741</v>
      </c>
      <c r="L224" s="144"/>
      <c r="M224" s="145"/>
      <c r="N224" s="145"/>
      <c r="O224" s="146"/>
      <c r="P224" s="143"/>
      <c r="Q224" s="147"/>
      <c r="R224" s="144"/>
      <c r="S224" s="143"/>
      <c r="T224" s="143"/>
      <c r="U224" s="143"/>
      <c r="V224" s="143"/>
      <c r="W224" s="24"/>
      <c r="X224" s="144">
        <v>60</v>
      </c>
      <c r="Y224" s="143">
        <v>8.3199999999999995E-4</v>
      </c>
      <c r="Z224" s="143">
        <f t="shared" si="73"/>
        <v>4.9919999999999999E-2</v>
      </c>
      <c r="AA224" s="143">
        <v>0.312</v>
      </c>
      <c r="AB224" s="143">
        <f t="shared" si="74"/>
        <v>18.72</v>
      </c>
      <c r="AC224" s="147">
        <f t="shared" si="75"/>
        <v>330</v>
      </c>
      <c r="AD224" s="144">
        <v>176</v>
      </c>
      <c r="AE224" s="143">
        <f t="shared" si="79"/>
        <v>1.7698500000000002E-2</v>
      </c>
      <c r="AF224" s="143">
        <f t="shared" si="80"/>
        <v>3.1149360000000006</v>
      </c>
      <c r="AG224" s="143">
        <v>0.81</v>
      </c>
      <c r="AH224" s="143">
        <f t="shared" si="81"/>
        <v>142.56</v>
      </c>
      <c r="AI224" s="147">
        <f t="shared" si="82"/>
        <v>1443.1999999999998</v>
      </c>
      <c r="AJ224" s="144">
        <v>264</v>
      </c>
      <c r="AK224" s="143">
        <f t="shared" si="83"/>
        <v>1.7192500000000001E-3</v>
      </c>
      <c r="AL224" s="143">
        <f t="shared" si="84"/>
        <v>0.45388200000000001</v>
      </c>
      <c r="AM224" s="143">
        <v>0.69799999999999995</v>
      </c>
      <c r="AN224" s="143">
        <f t="shared" si="85"/>
        <v>184.27199999999999</v>
      </c>
      <c r="AO224" s="147">
        <f t="shared" si="86"/>
        <v>4989.5999999999995</v>
      </c>
      <c r="AP224" s="144">
        <v>40</v>
      </c>
      <c r="AQ224" s="143">
        <f t="shared" si="87"/>
        <v>3.0800000000000007E-3</v>
      </c>
      <c r="AR224" s="143">
        <f>+AP224*AQ224</f>
        <v>0.12320000000000003</v>
      </c>
      <c r="AS224" s="143">
        <v>1.59</v>
      </c>
      <c r="AT224" s="143">
        <f>+AP224*AS224</f>
        <v>63.6</v>
      </c>
      <c r="AU224" s="147">
        <f>$AU$9*AP224</f>
        <v>472</v>
      </c>
      <c r="AV224" s="143">
        <f t="shared" si="70"/>
        <v>540</v>
      </c>
      <c r="AW224" s="143">
        <f t="shared" si="71"/>
        <v>409.15200000000004</v>
      </c>
      <c r="AX224" s="24">
        <f t="shared" si="72"/>
        <v>7234.7999999999993</v>
      </c>
      <c r="AY224" s="148">
        <v>0.73</v>
      </c>
      <c r="AZ224" s="23">
        <f t="shared" si="88"/>
        <v>394.2</v>
      </c>
      <c r="BA224" s="24">
        <f t="shared" si="76"/>
        <v>7628.9999999999991</v>
      </c>
      <c r="BB224" s="9" t="s">
        <v>1689</v>
      </c>
      <c r="BC224" s="9" t="s">
        <v>1690</v>
      </c>
      <c r="BD224" s="9" t="s">
        <v>1691</v>
      </c>
      <c r="BE224" s="149">
        <v>3</v>
      </c>
      <c r="BF224" s="149">
        <v>15</v>
      </c>
      <c r="BG224" s="149">
        <v>36</v>
      </c>
    </row>
    <row r="225" spans="2:59" x14ac:dyDescent="0.2">
      <c r="B225" s="143">
        <v>462</v>
      </c>
      <c r="C225" s="143" t="s">
        <v>194</v>
      </c>
      <c r="D225" s="143">
        <v>301</v>
      </c>
      <c r="E225" s="143" t="s">
        <v>498</v>
      </c>
      <c r="F225" s="143" t="s">
        <v>204</v>
      </c>
      <c r="G225" s="143"/>
      <c r="H225" s="143"/>
      <c r="I225" s="143"/>
      <c r="J225" s="143" t="s">
        <v>626</v>
      </c>
      <c r="K225" s="143" t="s">
        <v>1224</v>
      </c>
      <c r="L225" s="144"/>
      <c r="M225" s="145"/>
      <c r="N225" s="145"/>
      <c r="O225" s="143"/>
      <c r="P225" s="143"/>
      <c r="Q225" s="147"/>
      <c r="R225" s="144"/>
      <c r="S225" s="143"/>
      <c r="T225" s="143"/>
      <c r="U225" s="143"/>
      <c r="V225" s="143"/>
      <c r="W225" s="24"/>
      <c r="X225" s="144">
        <v>784</v>
      </c>
      <c r="Y225" s="143">
        <v>8.3199999999999995E-4</v>
      </c>
      <c r="Z225" s="143">
        <f t="shared" si="73"/>
        <v>0.65228799999999998</v>
      </c>
      <c r="AA225" s="143">
        <v>0.312</v>
      </c>
      <c r="AB225" s="143">
        <f t="shared" si="74"/>
        <v>244.608</v>
      </c>
      <c r="AC225" s="147">
        <f t="shared" si="75"/>
        <v>4312</v>
      </c>
      <c r="AD225" s="144"/>
      <c r="AE225" s="143"/>
      <c r="AF225" s="143"/>
      <c r="AG225" s="143"/>
      <c r="AH225" s="143"/>
      <c r="AI225" s="147"/>
      <c r="AJ225" s="144"/>
      <c r="AK225" s="143"/>
      <c r="AL225" s="143"/>
      <c r="AM225" s="143"/>
      <c r="AN225" s="143"/>
      <c r="AO225" s="147"/>
      <c r="AP225" s="144"/>
      <c r="AQ225" s="143"/>
      <c r="AR225" s="143"/>
      <c r="AS225" s="143"/>
      <c r="AT225" s="143"/>
      <c r="AU225" s="147"/>
      <c r="AV225" s="143">
        <f t="shared" si="70"/>
        <v>784</v>
      </c>
      <c r="AW225" s="143">
        <f t="shared" si="71"/>
        <v>244.608</v>
      </c>
      <c r="AX225" s="24">
        <f t="shared" si="72"/>
        <v>4312</v>
      </c>
      <c r="AY225" s="148">
        <v>0.73</v>
      </c>
      <c r="AZ225" s="23">
        <f t="shared" si="88"/>
        <v>572.31999999999994</v>
      </c>
      <c r="BA225" s="24">
        <f t="shared" si="76"/>
        <v>4884.32</v>
      </c>
      <c r="BB225" s="9" t="s">
        <v>1689</v>
      </c>
      <c r="BC225" s="9" t="s">
        <v>1690</v>
      </c>
      <c r="BD225" s="9" t="s">
        <v>1691</v>
      </c>
      <c r="BE225" s="149" t="s">
        <v>1493</v>
      </c>
      <c r="BF225" s="149" t="s">
        <v>1493</v>
      </c>
      <c r="BG225" s="149" t="s">
        <v>1493</v>
      </c>
    </row>
    <row r="226" spans="2:59" x14ac:dyDescent="0.2">
      <c r="AX226" s="152"/>
      <c r="BA226" s="129"/>
    </row>
    <row r="227" spans="2:59" x14ac:dyDescent="0.2">
      <c r="B227" s="128" t="s">
        <v>1494</v>
      </c>
      <c r="AX227" s="153"/>
    </row>
  </sheetData>
  <autoFilter ref="A10:BG225"/>
  <mergeCells count="4">
    <mergeCell ref="A4:U4"/>
    <mergeCell ref="A5:U5"/>
    <mergeCell ref="A6:U6"/>
    <mergeCell ref="A7:U7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</sheetPr>
  <dimension ref="E4:R23"/>
  <sheetViews>
    <sheetView workbookViewId="0">
      <selection activeCell="O27" sqref="O27"/>
    </sheetView>
  </sheetViews>
  <sheetFormatPr baseColWidth="10" defaultRowHeight="15" x14ac:dyDescent="0.25"/>
  <cols>
    <col min="5" max="5" width="17" style="4" customWidth="1"/>
    <col min="6" max="6" width="12.5703125" style="1" bestFit="1" customWidth="1"/>
    <col min="7" max="8" width="17.140625" style="1" customWidth="1"/>
    <col min="11" max="11" width="18.42578125" customWidth="1"/>
  </cols>
  <sheetData>
    <row r="4" spans="5:18" x14ac:dyDescent="0.25">
      <c r="P4" s="3" t="s">
        <v>334</v>
      </c>
      <c r="Q4" s="3"/>
      <c r="R4" s="1"/>
    </row>
    <row r="5" spans="5:18" x14ac:dyDescent="0.25">
      <c r="P5" s="8" t="s">
        <v>327</v>
      </c>
      <c r="Q5" s="8" t="s">
        <v>328</v>
      </c>
      <c r="R5" s="8" t="s">
        <v>329</v>
      </c>
    </row>
    <row r="6" spans="5:18" x14ac:dyDescent="0.25">
      <c r="P6" s="2" t="e">
        <f>'Cuaderno inicial 2015'!#REF!+'Cuaderno Cat L2. 2015'!#REF!+'Cuad primaria leng orig 2015'!#REF!+#REF!+#REF!</f>
        <v>#REF!</v>
      </c>
      <c r="Q6" s="2" t="e">
        <f>'Cuaderno inicial 2015'!Q116+'Cuaderno Cat L2. 2015'!W139+'Cuad primaria leng orig 2015'!#REF!+#REF!+#REF!</f>
        <v>#REF!</v>
      </c>
      <c r="R6" s="2" t="e">
        <f>'Cuaderno inicial 2015'!V116+'Cuaderno Cat L2. 2015'!AA139+'Cuad primaria leng orig 2015'!#REF!+#REF!+#REF!</f>
        <v>#REF!</v>
      </c>
    </row>
    <row r="10" spans="5:18" x14ac:dyDescent="0.25">
      <c r="E10" s="7" t="s">
        <v>330</v>
      </c>
      <c r="F10" s="6" t="s">
        <v>327</v>
      </c>
      <c r="G10" s="6" t="s">
        <v>328</v>
      </c>
      <c r="H10" s="6" t="s">
        <v>329</v>
      </c>
    </row>
    <row r="11" spans="5:18" x14ac:dyDescent="0.25">
      <c r="E11" s="4" t="s">
        <v>331</v>
      </c>
      <c r="F11" s="1" t="e">
        <f>#REF!</f>
        <v>#REF!</v>
      </c>
      <c r="G11" s="1" t="e">
        <f>#REF!</f>
        <v>#REF!</v>
      </c>
      <c r="H11" s="1" t="e">
        <f>#REF!</f>
        <v>#REF!</v>
      </c>
    </row>
    <row r="12" spans="5:18" x14ac:dyDescent="0.25">
      <c r="E12" s="4" t="s">
        <v>326</v>
      </c>
      <c r="F12" s="1" t="e">
        <f>#REF!</f>
        <v>#REF!</v>
      </c>
      <c r="G12" s="1" t="e">
        <f>#REF!</f>
        <v>#REF!</v>
      </c>
      <c r="H12" s="1" t="e">
        <f>#REF!</f>
        <v>#REF!</v>
      </c>
    </row>
    <row r="13" spans="5:18" x14ac:dyDescent="0.25">
      <c r="F13" s="3" t="e">
        <f>SUM(F11:F12)</f>
        <v>#REF!</v>
      </c>
      <c r="G13" s="3" t="e">
        <f>SUM(G11:G12)</f>
        <v>#REF!</v>
      </c>
      <c r="H13" s="3" t="e">
        <f>SUM(H11:H12)</f>
        <v>#REF!</v>
      </c>
    </row>
    <row r="16" spans="5:18" ht="45" x14ac:dyDescent="0.25">
      <c r="E16" s="7" t="s">
        <v>332</v>
      </c>
      <c r="F16" s="6" t="s">
        <v>327</v>
      </c>
      <c r="G16" s="6" t="s">
        <v>328</v>
      </c>
      <c r="H16" s="6" t="s">
        <v>329</v>
      </c>
    </row>
    <row r="17" spans="5:14" x14ac:dyDescent="0.25">
      <c r="E17" s="4" t="s">
        <v>331</v>
      </c>
      <c r="F17" s="1" t="e">
        <f>'Cuaderno inicial 2015'!#REF!</f>
        <v>#REF!</v>
      </c>
      <c r="G17" s="1">
        <f>'Cuaderno inicial 2015'!Q116</f>
        <v>159452.79999999999</v>
      </c>
      <c r="H17" s="1">
        <f>'Cuaderno inicial 2015'!V116</f>
        <v>2875133.2999999993</v>
      </c>
    </row>
    <row r="20" spans="5:14" x14ac:dyDescent="0.25">
      <c r="E20" s="4" t="s">
        <v>326</v>
      </c>
      <c r="F20" s="1" t="e">
        <f>'Cuad primaria leng orig 2015'!#REF!</f>
        <v>#REF!</v>
      </c>
      <c r="G20" s="1" t="e">
        <f>'Cuad primaria leng orig 2015'!#REF!</f>
        <v>#REF!</v>
      </c>
      <c r="H20" s="1" t="e">
        <f>'Cuad primaria leng orig 2015'!#REF!</f>
        <v>#REF!</v>
      </c>
      <c r="K20" t="s">
        <v>336</v>
      </c>
      <c r="L20" s="5" t="e">
        <f>F20+F21</f>
        <v>#REF!</v>
      </c>
      <c r="M20" s="5" t="e">
        <f>G20+G21</f>
        <v>#REF!</v>
      </c>
      <c r="N20" s="5" t="e">
        <f>H20+H21</f>
        <v>#REF!</v>
      </c>
    </row>
    <row r="21" spans="5:14" ht="45" x14ac:dyDescent="0.25">
      <c r="E21" s="4" t="s">
        <v>333</v>
      </c>
      <c r="F21" s="1" t="e">
        <f>'Cuaderno Cat L2. 2015'!#REF!</f>
        <v>#REF!</v>
      </c>
      <c r="G21" s="1">
        <f>'Cuaderno Cat L2. 2015'!W139</f>
        <v>2044.43</v>
      </c>
      <c r="H21" s="1">
        <f>'Cuaderno Cat L2. 2015'!AA139</f>
        <v>71538.39</v>
      </c>
    </row>
    <row r="23" spans="5:14" x14ac:dyDescent="0.25">
      <c r="F23" s="3" t="e">
        <f>SUM(F17:F22)</f>
        <v>#REF!</v>
      </c>
      <c r="G23" s="3" t="e">
        <f>SUM(G17:G22)</f>
        <v>#REF!</v>
      </c>
      <c r="H23" s="3" t="e">
        <f>SUM(H17:H22)</f>
        <v>#REF!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0"/>
  <sheetViews>
    <sheetView topLeftCell="A152" workbookViewId="0">
      <selection activeCell="F171" sqref="F171"/>
    </sheetView>
  </sheetViews>
  <sheetFormatPr baseColWidth="10" defaultRowHeight="15" x14ac:dyDescent="0.25"/>
  <sheetData>
    <row r="1" spans="1:7" x14ac:dyDescent="0.25">
      <c r="B1" s="11" t="s">
        <v>627</v>
      </c>
      <c r="C1" s="11" t="s">
        <v>628</v>
      </c>
      <c r="D1" s="11" t="s">
        <v>629</v>
      </c>
      <c r="E1" s="11" t="s">
        <v>630</v>
      </c>
      <c r="F1" s="11" t="s">
        <v>631</v>
      </c>
    </row>
    <row r="2" spans="1:7" x14ac:dyDescent="0.25">
      <c r="A2" t="s">
        <v>989</v>
      </c>
      <c r="B2" s="12" t="s">
        <v>3</v>
      </c>
      <c r="C2" s="12" t="s">
        <v>4</v>
      </c>
      <c r="D2" t="s">
        <v>340</v>
      </c>
      <c r="E2" s="13">
        <v>86</v>
      </c>
      <c r="F2" s="13">
        <v>1442</v>
      </c>
      <c r="G2" t="s">
        <v>632</v>
      </c>
    </row>
    <row r="3" spans="1:7" x14ac:dyDescent="0.25">
      <c r="A3" t="s">
        <v>990</v>
      </c>
      <c r="B3" s="12" t="s">
        <v>3</v>
      </c>
      <c r="C3" s="12" t="s">
        <v>6</v>
      </c>
      <c r="D3" t="s">
        <v>340</v>
      </c>
      <c r="E3" s="13">
        <v>165</v>
      </c>
      <c r="F3" s="13">
        <v>3433</v>
      </c>
      <c r="G3" t="s">
        <v>634</v>
      </c>
    </row>
    <row r="4" spans="1:7" x14ac:dyDescent="0.25">
      <c r="A4" t="s">
        <v>991</v>
      </c>
      <c r="B4" s="14" t="s">
        <v>3</v>
      </c>
      <c r="C4" s="12" t="s">
        <v>6</v>
      </c>
      <c r="D4" t="s">
        <v>637</v>
      </c>
      <c r="E4" s="13">
        <v>38</v>
      </c>
      <c r="F4" s="13">
        <v>855</v>
      </c>
      <c r="G4" t="s">
        <v>636</v>
      </c>
    </row>
    <row r="5" spans="1:7" x14ac:dyDescent="0.25">
      <c r="A5" t="s">
        <v>992</v>
      </c>
      <c r="B5" s="12" t="s">
        <v>214</v>
      </c>
      <c r="C5" s="12" t="s">
        <v>215</v>
      </c>
      <c r="D5" t="s">
        <v>640</v>
      </c>
      <c r="E5" s="13">
        <v>33</v>
      </c>
      <c r="F5" s="13">
        <v>0</v>
      </c>
      <c r="G5" t="s">
        <v>638</v>
      </c>
    </row>
    <row r="6" spans="1:7" x14ac:dyDescent="0.25">
      <c r="A6" t="s">
        <v>993</v>
      </c>
      <c r="B6" s="12" t="s">
        <v>214</v>
      </c>
      <c r="C6" s="12" t="s">
        <v>975</v>
      </c>
      <c r="D6" t="s">
        <v>640</v>
      </c>
      <c r="E6" s="13">
        <v>62</v>
      </c>
      <c r="F6" s="13">
        <v>1031</v>
      </c>
      <c r="G6" t="s">
        <v>641</v>
      </c>
    </row>
    <row r="7" spans="1:7" x14ac:dyDescent="0.25">
      <c r="A7" t="s">
        <v>994</v>
      </c>
      <c r="B7" s="12" t="s">
        <v>214</v>
      </c>
      <c r="C7" s="12" t="s">
        <v>219</v>
      </c>
      <c r="D7" t="s">
        <v>640</v>
      </c>
      <c r="E7" s="13">
        <v>32</v>
      </c>
      <c r="F7" s="13">
        <v>322</v>
      </c>
      <c r="G7" t="s">
        <v>643</v>
      </c>
    </row>
    <row r="8" spans="1:7" x14ac:dyDescent="0.25">
      <c r="A8" t="s">
        <v>995</v>
      </c>
      <c r="B8" s="12" t="s">
        <v>214</v>
      </c>
      <c r="C8" s="12" t="s">
        <v>222</v>
      </c>
      <c r="D8" t="s">
        <v>640</v>
      </c>
      <c r="E8" s="13">
        <v>13</v>
      </c>
      <c r="F8" s="13">
        <v>223</v>
      </c>
      <c r="G8" t="s">
        <v>645</v>
      </c>
    </row>
    <row r="9" spans="1:7" x14ac:dyDescent="0.25">
      <c r="A9" t="s">
        <v>996</v>
      </c>
      <c r="B9" s="12" t="s">
        <v>214</v>
      </c>
      <c r="C9" s="12" t="s">
        <v>225</v>
      </c>
      <c r="D9" t="s">
        <v>640</v>
      </c>
      <c r="E9" s="13">
        <v>77</v>
      </c>
      <c r="F9" s="13">
        <v>1433</v>
      </c>
      <c r="G9" t="s">
        <v>647</v>
      </c>
    </row>
    <row r="10" spans="1:7" x14ac:dyDescent="0.25">
      <c r="A10" t="s">
        <v>997</v>
      </c>
      <c r="B10" s="12" t="s">
        <v>214</v>
      </c>
      <c r="C10" s="12" t="s">
        <v>976</v>
      </c>
      <c r="D10" t="s">
        <v>640</v>
      </c>
      <c r="E10" s="13">
        <v>64</v>
      </c>
      <c r="F10" s="13">
        <v>985</v>
      </c>
      <c r="G10" t="s">
        <v>649</v>
      </c>
    </row>
    <row r="11" spans="1:7" x14ac:dyDescent="0.25">
      <c r="A11" t="s">
        <v>998</v>
      </c>
      <c r="B11" s="12" t="s">
        <v>214</v>
      </c>
      <c r="C11" s="12" t="s">
        <v>229</v>
      </c>
      <c r="D11" t="s">
        <v>640</v>
      </c>
      <c r="E11" s="13">
        <v>2</v>
      </c>
      <c r="F11" s="13">
        <v>25</v>
      </c>
      <c r="G11" t="s">
        <v>651</v>
      </c>
    </row>
    <row r="12" spans="1:7" x14ac:dyDescent="0.25">
      <c r="A12" t="s">
        <v>999</v>
      </c>
      <c r="B12" s="12" t="s">
        <v>214</v>
      </c>
      <c r="C12" s="12" t="s">
        <v>231</v>
      </c>
      <c r="D12" t="s">
        <v>640</v>
      </c>
      <c r="E12" s="13">
        <v>77</v>
      </c>
      <c r="F12" s="13">
        <v>2518</v>
      </c>
      <c r="G12" t="s">
        <v>653</v>
      </c>
    </row>
    <row r="13" spans="1:7" x14ac:dyDescent="0.25">
      <c r="A13" t="s">
        <v>1000</v>
      </c>
      <c r="B13" s="12" t="s">
        <v>214</v>
      </c>
      <c r="C13" s="12" t="s">
        <v>233</v>
      </c>
      <c r="D13" t="s">
        <v>640</v>
      </c>
      <c r="E13" s="13">
        <v>79</v>
      </c>
      <c r="F13" s="13">
        <v>1836</v>
      </c>
      <c r="G13" t="s">
        <v>655</v>
      </c>
    </row>
    <row r="14" spans="1:7" x14ac:dyDescent="0.25">
      <c r="A14" t="s">
        <v>1001</v>
      </c>
      <c r="B14" s="12" t="s">
        <v>214</v>
      </c>
      <c r="C14" s="12" t="s">
        <v>235</v>
      </c>
      <c r="D14" t="s">
        <v>640</v>
      </c>
      <c r="E14" s="13">
        <v>3</v>
      </c>
      <c r="F14" s="13">
        <v>38</v>
      </c>
      <c r="G14" t="s">
        <v>657</v>
      </c>
    </row>
    <row r="15" spans="1:7" x14ac:dyDescent="0.25">
      <c r="A15" t="s">
        <v>1002</v>
      </c>
      <c r="B15" s="12" t="s">
        <v>214</v>
      </c>
      <c r="C15" s="12" t="s">
        <v>237</v>
      </c>
      <c r="D15" t="s">
        <v>640</v>
      </c>
      <c r="E15" s="13">
        <v>37</v>
      </c>
      <c r="F15" s="13">
        <v>739</v>
      </c>
      <c r="G15" t="s">
        <v>659</v>
      </c>
    </row>
    <row r="16" spans="1:7" x14ac:dyDescent="0.25">
      <c r="A16" t="s">
        <v>1003</v>
      </c>
      <c r="B16" s="12" t="s">
        <v>214</v>
      </c>
      <c r="C16" s="12" t="s">
        <v>240</v>
      </c>
      <c r="D16" t="s">
        <v>640</v>
      </c>
      <c r="E16" s="13">
        <v>93</v>
      </c>
      <c r="F16" s="13">
        <v>1475</v>
      </c>
      <c r="G16" t="s">
        <v>661</v>
      </c>
    </row>
    <row r="17" spans="1:7" x14ac:dyDescent="0.25">
      <c r="A17" t="s">
        <v>1004</v>
      </c>
      <c r="B17" s="12" t="s">
        <v>214</v>
      </c>
      <c r="C17" s="12" t="s">
        <v>977</v>
      </c>
      <c r="D17" t="s">
        <v>640</v>
      </c>
      <c r="E17" s="13">
        <v>9</v>
      </c>
      <c r="F17" s="13">
        <v>97</v>
      </c>
      <c r="G17" t="s">
        <v>663</v>
      </c>
    </row>
    <row r="18" spans="1:7" x14ac:dyDescent="0.25">
      <c r="A18" t="s">
        <v>1005</v>
      </c>
      <c r="B18" s="12" t="s">
        <v>214</v>
      </c>
      <c r="C18" s="12" t="s">
        <v>243</v>
      </c>
      <c r="D18" t="s">
        <v>640</v>
      </c>
      <c r="E18" s="13">
        <v>120</v>
      </c>
      <c r="F18" s="13">
        <v>1451</v>
      </c>
      <c r="G18" t="s">
        <v>665</v>
      </c>
    </row>
    <row r="19" spans="1:7" x14ac:dyDescent="0.25">
      <c r="A19" t="s">
        <v>1006</v>
      </c>
      <c r="B19" s="12" t="s">
        <v>214</v>
      </c>
      <c r="C19" s="12" t="s">
        <v>245</v>
      </c>
      <c r="D19" t="s">
        <v>640</v>
      </c>
      <c r="E19" s="13">
        <v>42</v>
      </c>
      <c r="F19" s="13">
        <v>480</v>
      </c>
      <c r="G19" t="s">
        <v>667</v>
      </c>
    </row>
    <row r="20" spans="1:7" x14ac:dyDescent="0.25">
      <c r="A20" t="s">
        <v>1007</v>
      </c>
      <c r="B20" s="12" t="s">
        <v>214</v>
      </c>
      <c r="C20" s="12" t="s">
        <v>247</v>
      </c>
      <c r="D20" t="s">
        <v>640</v>
      </c>
      <c r="E20" s="13">
        <v>4</v>
      </c>
      <c r="F20" s="13">
        <v>38</v>
      </c>
      <c r="G20" t="s">
        <v>669</v>
      </c>
    </row>
    <row r="21" spans="1:7" x14ac:dyDescent="0.25">
      <c r="A21" t="s">
        <v>1008</v>
      </c>
      <c r="B21" s="12" t="s">
        <v>214</v>
      </c>
      <c r="C21" s="12" t="s">
        <v>250</v>
      </c>
      <c r="D21" t="s">
        <v>640</v>
      </c>
      <c r="E21" s="13">
        <v>44</v>
      </c>
      <c r="F21" s="13">
        <v>640</v>
      </c>
      <c r="G21" t="s">
        <v>671</v>
      </c>
    </row>
    <row r="22" spans="1:7" x14ac:dyDescent="0.25">
      <c r="A22" t="s">
        <v>1009</v>
      </c>
      <c r="B22" s="14" t="s">
        <v>214</v>
      </c>
      <c r="C22" s="12" t="s">
        <v>252</v>
      </c>
      <c r="D22" t="s">
        <v>640</v>
      </c>
      <c r="E22" s="13">
        <v>93</v>
      </c>
      <c r="F22" s="13">
        <v>1484</v>
      </c>
      <c r="G22" t="s">
        <v>673</v>
      </c>
    </row>
    <row r="23" spans="1:7" x14ac:dyDescent="0.25">
      <c r="A23" t="s">
        <v>1010</v>
      </c>
      <c r="B23" s="12" t="s">
        <v>8</v>
      </c>
      <c r="C23" s="12" t="s">
        <v>9</v>
      </c>
      <c r="D23" t="s">
        <v>677</v>
      </c>
      <c r="E23" s="13">
        <v>133</v>
      </c>
      <c r="F23" s="13">
        <v>1606</v>
      </c>
      <c r="G23" t="s">
        <v>675</v>
      </c>
    </row>
    <row r="24" spans="1:7" x14ac:dyDescent="0.25">
      <c r="A24" t="s">
        <v>1011</v>
      </c>
      <c r="B24" s="12" t="s">
        <v>8</v>
      </c>
      <c r="C24" s="12" t="s">
        <v>11</v>
      </c>
      <c r="D24" t="s">
        <v>680</v>
      </c>
      <c r="E24" s="13">
        <v>344</v>
      </c>
      <c r="F24" s="13">
        <v>6868</v>
      </c>
      <c r="G24" t="s">
        <v>678</v>
      </c>
    </row>
    <row r="25" spans="1:7" x14ac:dyDescent="0.25">
      <c r="A25" t="s">
        <v>1012</v>
      </c>
      <c r="B25" s="12" t="s">
        <v>8</v>
      </c>
      <c r="C25" s="12" t="s">
        <v>13</v>
      </c>
      <c r="D25" t="s">
        <v>677</v>
      </c>
      <c r="E25" s="13">
        <v>30</v>
      </c>
      <c r="F25" s="13">
        <v>517</v>
      </c>
      <c r="G25" t="s">
        <v>681</v>
      </c>
    </row>
    <row r="26" spans="1:7" x14ac:dyDescent="0.25">
      <c r="A26" t="s">
        <v>1013</v>
      </c>
      <c r="B26" s="12" t="s">
        <v>8</v>
      </c>
      <c r="C26" s="12" t="s">
        <v>15</v>
      </c>
      <c r="D26" t="s">
        <v>680</v>
      </c>
      <c r="E26" s="13">
        <v>76</v>
      </c>
      <c r="F26" s="13">
        <v>1067</v>
      </c>
      <c r="G26" t="s">
        <v>682</v>
      </c>
    </row>
    <row r="27" spans="1:7" x14ac:dyDescent="0.25">
      <c r="A27" t="s">
        <v>1014</v>
      </c>
      <c r="B27" s="12" t="s">
        <v>8</v>
      </c>
      <c r="C27" s="12" t="s">
        <v>18</v>
      </c>
      <c r="D27" t="s">
        <v>680</v>
      </c>
      <c r="E27" s="13">
        <v>179</v>
      </c>
      <c r="F27" s="13">
        <v>2550</v>
      </c>
      <c r="G27" t="s">
        <v>684</v>
      </c>
    </row>
    <row r="28" spans="1:7" x14ac:dyDescent="0.25">
      <c r="A28" t="s">
        <v>1015</v>
      </c>
      <c r="B28" s="12" t="s">
        <v>8</v>
      </c>
      <c r="C28" s="12" t="s">
        <v>20</v>
      </c>
      <c r="D28" t="s">
        <v>677</v>
      </c>
      <c r="E28" s="13">
        <v>231</v>
      </c>
      <c r="F28" s="13">
        <v>3506</v>
      </c>
      <c r="G28" t="s">
        <v>686</v>
      </c>
    </row>
    <row r="29" spans="1:7" x14ac:dyDescent="0.25">
      <c r="A29" t="s">
        <v>1016</v>
      </c>
      <c r="B29" s="12" t="s">
        <v>8</v>
      </c>
      <c r="C29" s="12" t="s">
        <v>23</v>
      </c>
      <c r="D29" t="s">
        <v>677</v>
      </c>
      <c r="E29" s="13">
        <v>65</v>
      </c>
      <c r="F29" s="13">
        <v>1061</v>
      </c>
      <c r="G29" t="s">
        <v>688</v>
      </c>
    </row>
    <row r="30" spans="1:7" x14ac:dyDescent="0.25">
      <c r="A30" t="s">
        <v>1017</v>
      </c>
      <c r="B30" s="14" t="s">
        <v>8</v>
      </c>
      <c r="C30" s="12" t="s">
        <v>26</v>
      </c>
      <c r="D30" t="s">
        <v>680</v>
      </c>
      <c r="E30" s="13">
        <v>53</v>
      </c>
      <c r="F30" s="13">
        <v>733</v>
      </c>
      <c r="G30" t="s">
        <v>690</v>
      </c>
    </row>
    <row r="31" spans="1:7" x14ac:dyDescent="0.25">
      <c r="A31" t="s">
        <v>1018</v>
      </c>
      <c r="B31" s="12" t="s">
        <v>28</v>
      </c>
      <c r="C31" s="12" t="s">
        <v>30</v>
      </c>
      <c r="D31" t="s">
        <v>680</v>
      </c>
      <c r="E31" s="13">
        <v>5</v>
      </c>
      <c r="F31" s="13">
        <v>50</v>
      </c>
      <c r="G31" t="s">
        <v>692</v>
      </c>
    </row>
    <row r="32" spans="1:7" x14ac:dyDescent="0.25">
      <c r="A32" t="s">
        <v>1019</v>
      </c>
      <c r="B32" s="14" t="s">
        <v>28</v>
      </c>
      <c r="C32" s="12" t="s">
        <v>36</v>
      </c>
      <c r="D32" t="s">
        <v>677</v>
      </c>
      <c r="E32" s="13">
        <v>14</v>
      </c>
      <c r="F32" s="13">
        <v>309</v>
      </c>
      <c r="G32" t="s">
        <v>694</v>
      </c>
    </row>
    <row r="33" spans="1:7" x14ac:dyDescent="0.25">
      <c r="A33" t="s">
        <v>1020</v>
      </c>
      <c r="B33" s="12" t="s">
        <v>39</v>
      </c>
      <c r="C33" s="12" t="s">
        <v>40</v>
      </c>
      <c r="D33" t="s">
        <v>680</v>
      </c>
      <c r="E33" s="13">
        <v>60</v>
      </c>
      <c r="F33" s="13">
        <v>1107</v>
      </c>
      <c r="G33" t="s">
        <v>696</v>
      </c>
    </row>
    <row r="34" spans="1:7" x14ac:dyDescent="0.25">
      <c r="A34" t="s">
        <v>1021</v>
      </c>
      <c r="B34" s="12" t="s">
        <v>39</v>
      </c>
      <c r="C34" s="12" t="s">
        <v>42</v>
      </c>
      <c r="D34" t="s">
        <v>680</v>
      </c>
      <c r="E34" s="13">
        <v>180</v>
      </c>
      <c r="F34" s="13">
        <v>3920</v>
      </c>
      <c r="G34" t="s">
        <v>698</v>
      </c>
    </row>
    <row r="35" spans="1:7" x14ac:dyDescent="0.25">
      <c r="A35" t="s">
        <v>1022</v>
      </c>
      <c r="B35" s="12" t="s">
        <v>39</v>
      </c>
      <c r="C35" s="12" t="s">
        <v>45</v>
      </c>
      <c r="D35" t="s">
        <v>680</v>
      </c>
      <c r="E35" s="13">
        <v>13</v>
      </c>
      <c r="F35" s="13">
        <v>392</v>
      </c>
      <c r="G35" t="s">
        <v>700</v>
      </c>
    </row>
    <row r="36" spans="1:7" x14ac:dyDescent="0.25">
      <c r="A36" t="s">
        <v>1023</v>
      </c>
      <c r="B36" s="12" t="s">
        <v>39</v>
      </c>
      <c r="C36" s="12" t="s">
        <v>47</v>
      </c>
      <c r="D36" t="s">
        <v>680</v>
      </c>
      <c r="E36" s="13">
        <v>219</v>
      </c>
      <c r="F36" s="13">
        <v>3182</v>
      </c>
      <c r="G36" t="s">
        <v>702</v>
      </c>
    </row>
    <row r="37" spans="1:7" x14ac:dyDescent="0.25">
      <c r="A37" t="s">
        <v>1024</v>
      </c>
      <c r="B37" s="12" t="s">
        <v>39</v>
      </c>
      <c r="C37" s="12" t="s">
        <v>49</v>
      </c>
      <c r="D37" t="s">
        <v>680</v>
      </c>
      <c r="E37" s="13">
        <v>173</v>
      </c>
      <c r="F37" s="13">
        <v>3236</v>
      </c>
      <c r="G37" t="s">
        <v>704</v>
      </c>
    </row>
    <row r="38" spans="1:7" x14ac:dyDescent="0.25">
      <c r="A38" t="s">
        <v>1025</v>
      </c>
      <c r="B38" s="12" t="s">
        <v>39</v>
      </c>
      <c r="C38" s="12" t="s">
        <v>52</v>
      </c>
      <c r="D38" t="s">
        <v>680</v>
      </c>
      <c r="E38" s="13">
        <v>113</v>
      </c>
      <c r="F38" s="13">
        <v>1326</v>
      </c>
      <c r="G38" t="s">
        <v>706</v>
      </c>
    </row>
    <row r="39" spans="1:7" x14ac:dyDescent="0.25">
      <c r="A39" t="s">
        <v>1026</v>
      </c>
      <c r="B39" s="12" t="s">
        <v>39</v>
      </c>
      <c r="C39" s="12" t="s">
        <v>54</v>
      </c>
      <c r="D39" t="s">
        <v>680</v>
      </c>
      <c r="E39" s="13">
        <v>74</v>
      </c>
      <c r="F39" s="13">
        <v>739</v>
      </c>
      <c r="G39" t="s">
        <v>708</v>
      </c>
    </row>
    <row r="40" spans="1:7" x14ac:dyDescent="0.25">
      <c r="A40" t="s">
        <v>1027</v>
      </c>
      <c r="B40" s="12" t="s">
        <v>39</v>
      </c>
      <c r="C40" s="12" t="s">
        <v>978</v>
      </c>
      <c r="D40" t="s">
        <v>680</v>
      </c>
      <c r="E40" s="13">
        <v>41</v>
      </c>
      <c r="F40" s="13">
        <v>533</v>
      </c>
      <c r="G40" t="s">
        <v>710</v>
      </c>
    </row>
    <row r="41" spans="1:7" x14ac:dyDescent="0.25">
      <c r="A41" t="s">
        <v>1028</v>
      </c>
      <c r="B41" s="12" t="s">
        <v>39</v>
      </c>
      <c r="C41" s="12" t="s">
        <v>57</v>
      </c>
      <c r="D41" t="s">
        <v>680</v>
      </c>
      <c r="E41" s="13">
        <v>73</v>
      </c>
      <c r="F41" s="13">
        <v>559</v>
      </c>
      <c r="G41" t="s">
        <v>712</v>
      </c>
    </row>
    <row r="42" spans="1:7" x14ac:dyDescent="0.25">
      <c r="A42" t="s">
        <v>1029</v>
      </c>
      <c r="B42" s="12" t="s">
        <v>39</v>
      </c>
      <c r="C42" s="12" t="s">
        <v>342</v>
      </c>
      <c r="D42" t="s">
        <v>680</v>
      </c>
      <c r="E42" s="13">
        <v>10</v>
      </c>
      <c r="F42" s="13">
        <v>175</v>
      </c>
      <c r="G42" t="s">
        <v>714</v>
      </c>
    </row>
    <row r="43" spans="1:7" x14ac:dyDescent="0.25">
      <c r="A43" t="s">
        <v>1030</v>
      </c>
      <c r="B43" s="14" t="s">
        <v>39</v>
      </c>
      <c r="C43" s="12" t="s">
        <v>61</v>
      </c>
      <c r="D43" t="s">
        <v>680</v>
      </c>
      <c r="E43" s="13">
        <v>61</v>
      </c>
      <c r="F43" s="13">
        <v>906</v>
      </c>
      <c r="G43" t="s">
        <v>716</v>
      </c>
    </row>
    <row r="44" spans="1:7" x14ac:dyDescent="0.25">
      <c r="A44" t="s">
        <v>1031</v>
      </c>
      <c r="B44" s="12" t="s">
        <v>63</v>
      </c>
      <c r="C44" s="12" t="s">
        <v>63</v>
      </c>
      <c r="D44" t="s">
        <v>720</v>
      </c>
      <c r="E44" s="13">
        <v>7</v>
      </c>
      <c r="F44" s="13">
        <v>72</v>
      </c>
      <c r="G44" t="s">
        <v>718</v>
      </c>
    </row>
    <row r="45" spans="1:7" x14ac:dyDescent="0.25">
      <c r="A45" t="s">
        <v>1032</v>
      </c>
      <c r="B45" s="12" t="s">
        <v>63</v>
      </c>
      <c r="C45" s="12" t="s">
        <v>979</v>
      </c>
      <c r="D45" t="s">
        <v>723</v>
      </c>
      <c r="E45" s="13">
        <v>1</v>
      </c>
      <c r="F45" s="13">
        <v>13</v>
      </c>
      <c r="G45" t="s">
        <v>721</v>
      </c>
    </row>
    <row r="46" spans="1:7" x14ac:dyDescent="0.25">
      <c r="A46" t="s">
        <v>1033</v>
      </c>
      <c r="B46" s="12" t="s">
        <v>63</v>
      </c>
      <c r="C46" s="12" t="s">
        <v>265</v>
      </c>
      <c r="D46" t="s">
        <v>723</v>
      </c>
      <c r="E46" s="13">
        <v>1</v>
      </c>
      <c r="F46" s="13">
        <v>0</v>
      </c>
      <c r="G46" t="s">
        <v>724</v>
      </c>
    </row>
    <row r="47" spans="1:7" x14ac:dyDescent="0.25">
      <c r="A47" t="s">
        <v>1034</v>
      </c>
      <c r="B47" s="14" t="s">
        <v>63</v>
      </c>
      <c r="C47" s="12" t="s">
        <v>64</v>
      </c>
      <c r="D47" t="s">
        <v>340</v>
      </c>
      <c r="E47" s="13">
        <v>7</v>
      </c>
      <c r="F47" s="13">
        <v>27</v>
      </c>
      <c r="G47" t="s">
        <v>726</v>
      </c>
    </row>
    <row r="48" spans="1:7" x14ac:dyDescent="0.25">
      <c r="A48" t="s">
        <v>1035</v>
      </c>
      <c r="B48" s="12" t="s">
        <v>66</v>
      </c>
      <c r="C48" s="12" t="s">
        <v>67</v>
      </c>
      <c r="D48" t="s">
        <v>677</v>
      </c>
      <c r="E48" s="13">
        <v>85</v>
      </c>
      <c r="F48" s="13">
        <v>1194</v>
      </c>
      <c r="G48" t="s">
        <v>728</v>
      </c>
    </row>
    <row r="49" spans="1:7" x14ac:dyDescent="0.25">
      <c r="A49" t="s">
        <v>1036</v>
      </c>
      <c r="B49" s="12" t="s">
        <v>66</v>
      </c>
      <c r="C49" s="12" t="s">
        <v>69</v>
      </c>
      <c r="D49" t="s">
        <v>677</v>
      </c>
      <c r="E49" s="13">
        <v>43</v>
      </c>
      <c r="F49" s="13">
        <v>314</v>
      </c>
      <c r="G49" t="s">
        <v>730</v>
      </c>
    </row>
    <row r="50" spans="1:7" x14ac:dyDescent="0.25">
      <c r="A50" t="s">
        <v>1037</v>
      </c>
      <c r="B50" s="12" t="s">
        <v>66</v>
      </c>
      <c r="C50" s="12" t="s">
        <v>71</v>
      </c>
      <c r="D50" t="s">
        <v>677</v>
      </c>
      <c r="E50" s="13">
        <v>14</v>
      </c>
      <c r="F50" s="13">
        <v>246</v>
      </c>
      <c r="G50" t="s">
        <v>732</v>
      </c>
    </row>
    <row r="51" spans="1:7" x14ac:dyDescent="0.25">
      <c r="A51" t="s">
        <v>1038</v>
      </c>
      <c r="B51" s="12" t="s">
        <v>66</v>
      </c>
      <c r="C51" s="12" t="s">
        <v>73</v>
      </c>
      <c r="D51" t="s">
        <v>677</v>
      </c>
      <c r="E51" s="13">
        <v>133</v>
      </c>
      <c r="F51" s="13">
        <v>1244</v>
      </c>
      <c r="G51" t="s">
        <v>733</v>
      </c>
    </row>
    <row r="52" spans="1:7" x14ac:dyDescent="0.25">
      <c r="A52" t="s">
        <v>1039</v>
      </c>
      <c r="B52" s="12" t="s">
        <v>66</v>
      </c>
      <c r="C52" s="12" t="s">
        <v>76</v>
      </c>
      <c r="D52" t="s">
        <v>677</v>
      </c>
      <c r="E52" s="13">
        <v>21</v>
      </c>
      <c r="F52" s="13">
        <v>394</v>
      </c>
      <c r="G52" t="s">
        <v>735</v>
      </c>
    </row>
    <row r="53" spans="1:7" x14ac:dyDescent="0.25">
      <c r="A53" t="s">
        <v>1040</v>
      </c>
      <c r="B53" s="12" t="s">
        <v>66</v>
      </c>
      <c r="C53" s="12" t="s">
        <v>79</v>
      </c>
      <c r="D53" t="s">
        <v>677</v>
      </c>
      <c r="E53" s="13">
        <v>89</v>
      </c>
      <c r="F53" s="13">
        <v>2872</v>
      </c>
      <c r="G53" t="s">
        <v>737</v>
      </c>
    </row>
    <row r="54" spans="1:7" x14ac:dyDescent="0.25">
      <c r="A54" t="s">
        <v>1041</v>
      </c>
      <c r="B54" s="12" t="s">
        <v>66</v>
      </c>
      <c r="C54" s="12" t="s">
        <v>66</v>
      </c>
      <c r="D54" t="s">
        <v>741</v>
      </c>
      <c r="E54" s="13">
        <v>9</v>
      </c>
      <c r="F54" s="13">
        <v>123</v>
      </c>
      <c r="G54" t="s">
        <v>739</v>
      </c>
    </row>
    <row r="55" spans="1:7" x14ac:dyDescent="0.25">
      <c r="A55" t="s">
        <v>1042</v>
      </c>
      <c r="B55" s="12" t="s">
        <v>66</v>
      </c>
      <c r="C55" s="12" t="s">
        <v>66</v>
      </c>
      <c r="D55" t="s">
        <v>680</v>
      </c>
      <c r="E55" s="13">
        <v>28</v>
      </c>
      <c r="F55" s="13">
        <v>687</v>
      </c>
      <c r="G55" t="s">
        <v>742</v>
      </c>
    </row>
    <row r="56" spans="1:7" x14ac:dyDescent="0.25">
      <c r="A56" t="s">
        <v>1043</v>
      </c>
      <c r="B56" s="12" t="s">
        <v>66</v>
      </c>
      <c r="C56" s="12" t="s">
        <v>66</v>
      </c>
      <c r="D56" t="s">
        <v>677</v>
      </c>
      <c r="E56" s="13">
        <v>69</v>
      </c>
      <c r="F56" s="13">
        <v>1214</v>
      </c>
      <c r="G56" t="s">
        <v>743</v>
      </c>
    </row>
    <row r="57" spans="1:7" x14ac:dyDescent="0.25">
      <c r="A57" t="s">
        <v>1044</v>
      </c>
      <c r="B57" s="12" t="s">
        <v>66</v>
      </c>
      <c r="C57" s="12" t="s">
        <v>82</v>
      </c>
      <c r="D57" t="s">
        <v>677</v>
      </c>
      <c r="E57" s="13">
        <v>89</v>
      </c>
      <c r="F57" s="13">
        <v>1086</v>
      </c>
      <c r="G57" t="s">
        <v>744</v>
      </c>
    </row>
    <row r="58" spans="1:7" x14ac:dyDescent="0.25">
      <c r="A58" t="s">
        <v>1045</v>
      </c>
      <c r="B58" s="12" t="s">
        <v>66</v>
      </c>
      <c r="C58" s="12" t="s">
        <v>84</v>
      </c>
      <c r="D58" t="s">
        <v>741</v>
      </c>
      <c r="E58" s="13">
        <v>3</v>
      </c>
      <c r="F58" s="13">
        <v>84</v>
      </c>
      <c r="G58" t="s">
        <v>746</v>
      </c>
    </row>
    <row r="59" spans="1:7" x14ac:dyDescent="0.25">
      <c r="A59" t="s">
        <v>1046</v>
      </c>
      <c r="B59" s="12" t="s">
        <v>66</v>
      </c>
      <c r="C59" s="12" t="s">
        <v>84</v>
      </c>
      <c r="D59" t="s">
        <v>749</v>
      </c>
      <c r="E59" s="13">
        <v>28</v>
      </c>
      <c r="F59" s="13">
        <v>679</v>
      </c>
      <c r="G59" t="s">
        <v>748</v>
      </c>
    </row>
    <row r="60" spans="1:7" x14ac:dyDescent="0.25">
      <c r="A60" t="s">
        <v>1047</v>
      </c>
      <c r="B60" s="12" t="s">
        <v>66</v>
      </c>
      <c r="C60" s="12" t="s">
        <v>84</v>
      </c>
      <c r="D60" t="s">
        <v>677</v>
      </c>
      <c r="E60" s="13">
        <v>1</v>
      </c>
      <c r="F60" s="13">
        <v>20</v>
      </c>
      <c r="G60" t="s">
        <v>750</v>
      </c>
    </row>
    <row r="61" spans="1:7" x14ac:dyDescent="0.25">
      <c r="A61" t="s">
        <v>1048</v>
      </c>
      <c r="B61" s="12" t="s">
        <v>66</v>
      </c>
      <c r="C61" s="12" t="s">
        <v>84</v>
      </c>
      <c r="D61" t="s">
        <v>752</v>
      </c>
      <c r="E61" s="13">
        <v>2</v>
      </c>
      <c r="F61" s="13">
        <v>76</v>
      </c>
      <c r="G61" t="s">
        <v>751</v>
      </c>
    </row>
    <row r="62" spans="1:7" x14ac:dyDescent="0.25">
      <c r="A62" t="s">
        <v>1049</v>
      </c>
      <c r="B62" s="12" t="s">
        <v>66</v>
      </c>
      <c r="C62" s="12" t="s">
        <v>87</v>
      </c>
      <c r="D62" t="s">
        <v>677</v>
      </c>
      <c r="E62" s="13">
        <v>84</v>
      </c>
      <c r="F62" s="13">
        <v>1122</v>
      </c>
      <c r="G62" t="s">
        <v>753</v>
      </c>
    </row>
    <row r="63" spans="1:7" x14ac:dyDescent="0.25">
      <c r="A63" t="s">
        <v>1050</v>
      </c>
      <c r="B63" s="12" t="s">
        <v>66</v>
      </c>
      <c r="C63" s="12" t="s">
        <v>89</v>
      </c>
      <c r="D63" t="s">
        <v>749</v>
      </c>
      <c r="E63" s="13">
        <v>1</v>
      </c>
      <c r="F63" s="13">
        <v>7</v>
      </c>
      <c r="G63" t="s">
        <v>755</v>
      </c>
    </row>
    <row r="64" spans="1:7" x14ac:dyDescent="0.25">
      <c r="A64" t="s">
        <v>1051</v>
      </c>
      <c r="B64" s="12" t="s">
        <v>66</v>
      </c>
      <c r="C64" s="12" t="s">
        <v>89</v>
      </c>
      <c r="D64" t="s">
        <v>677</v>
      </c>
      <c r="E64" s="13">
        <v>62</v>
      </c>
      <c r="F64" s="13">
        <v>1349</v>
      </c>
      <c r="G64" t="s">
        <v>757</v>
      </c>
    </row>
    <row r="65" spans="1:7" x14ac:dyDescent="0.25">
      <c r="A65" t="s">
        <v>1052</v>
      </c>
      <c r="B65" s="12" t="s">
        <v>66</v>
      </c>
      <c r="C65" s="12" t="s">
        <v>345</v>
      </c>
      <c r="D65" t="s">
        <v>677</v>
      </c>
      <c r="E65" s="13">
        <v>162</v>
      </c>
      <c r="F65" s="13">
        <v>2477</v>
      </c>
      <c r="G65" t="s">
        <v>758</v>
      </c>
    </row>
    <row r="66" spans="1:7" x14ac:dyDescent="0.25">
      <c r="A66" t="s">
        <v>1053</v>
      </c>
      <c r="B66" s="14" t="s">
        <v>66</v>
      </c>
      <c r="C66" s="12" t="s">
        <v>95</v>
      </c>
      <c r="D66" t="s">
        <v>677</v>
      </c>
      <c r="E66" s="13">
        <v>70</v>
      </c>
      <c r="F66" s="13">
        <v>771</v>
      </c>
      <c r="G66" t="s">
        <v>760</v>
      </c>
    </row>
    <row r="67" spans="1:7" x14ac:dyDescent="0.25">
      <c r="A67" t="s">
        <v>1054</v>
      </c>
      <c r="B67" s="12" t="s">
        <v>97</v>
      </c>
      <c r="C67" s="12" t="s">
        <v>98</v>
      </c>
      <c r="D67" t="s">
        <v>680</v>
      </c>
      <c r="E67" s="13">
        <v>58</v>
      </c>
      <c r="F67" s="13">
        <v>1040</v>
      </c>
      <c r="G67" t="s">
        <v>762</v>
      </c>
    </row>
    <row r="68" spans="1:7" x14ac:dyDescent="0.25">
      <c r="A68" t="s">
        <v>1055</v>
      </c>
      <c r="B68" s="12" t="s">
        <v>97</v>
      </c>
      <c r="C68" s="12" t="s">
        <v>100</v>
      </c>
      <c r="D68" t="s">
        <v>680</v>
      </c>
      <c r="E68" s="13">
        <v>73</v>
      </c>
      <c r="F68" s="13">
        <v>703</v>
      </c>
      <c r="G68" t="s">
        <v>764</v>
      </c>
    </row>
    <row r="69" spans="1:7" x14ac:dyDescent="0.25">
      <c r="A69" t="s">
        <v>1056</v>
      </c>
      <c r="B69" s="12" t="s">
        <v>97</v>
      </c>
      <c r="C69" s="12" t="s">
        <v>102</v>
      </c>
      <c r="D69" t="s">
        <v>680</v>
      </c>
      <c r="E69" s="13">
        <v>118</v>
      </c>
      <c r="F69" s="13">
        <v>1546</v>
      </c>
      <c r="G69" t="s">
        <v>766</v>
      </c>
    </row>
    <row r="70" spans="1:7" x14ac:dyDescent="0.25">
      <c r="A70" t="s">
        <v>1057</v>
      </c>
      <c r="B70" s="12" t="s">
        <v>97</v>
      </c>
      <c r="C70" s="12" t="s">
        <v>97</v>
      </c>
      <c r="D70" t="s">
        <v>680</v>
      </c>
      <c r="E70" s="13">
        <v>224</v>
      </c>
      <c r="F70" s="13">
        <v>4403</v>
      </c>
      <c r="G70" t="s">
        <v>768</v>
      </c>
    </row>
    <row r="71" spans="1:7" x14ac:dyDescent="0.25">
      <c r="A71" t="s">
        <v>1058</v>
      </c>
      <c r="B71" s="12" t="s">
        <v>97</v>
      </c>
      <c r="C71" s="12" t="s">
        <v>105</v>
      </c>
      <c r="D71" t="s">
        <v>680</v>
      </c>
      <c r="E71" s="13">
        <v>22</v>
      </c>
      <c r="F71" s="13">
        <v>269</v>
      </c>
      <c r="G71" t="s">
        <v>770</v>
      </c>
    </row>
    <row r="72" spans="1:7" x14ac:dyDescent="0.25">
      <c r="A72" t="s">
        <v>1059</v>
      </c>
      <c r="B72" s="12" t="s">
        <v>97</v>
      </c>
      <c r="C72" s="12" t="s">
        <v>980</v>
      </c>
      <c r="D72" t="s">
        <v>680</v>
      </c>
      <c r="E72" s="13">
        <v>44</v>
      </c>
      <c r="F72" s="13">
        <v>525</v>
      </c>
      <c r="G72" t="s">
        <v>772</v>
      </c>
    </row>
    <row r="73" spans="1:7" x14ac:dyDescent="0.25">
      <c r="A73" t="s">
        <v>1060</v>
      </c>
      <c r="B73" s="14" t="s">
        <v>97</v>
      </c>
      <c r="C73" s="12" t="s">
        <v>107</v>
      </c>
      <c r="D73" t="s">
        <v>680</v>
      </c>
      <c r="E73" s="13">
        <v>45</v>
      </c>
      <c r="F73" s="13">
        <v>603</v>
      </c>
      <c r="G73" t="s">
        <v>774</v>
      </c>
    </row>
    <row r="74" spans="1:7" x14ac:dyDescent="0.25">
      <c r="A74" t="s">
        <v>1061</v>
      </c>
      <c r="B74" s="12" t="s">
        <v>110</v>
      </c>
      <c r="C74" s="12" t="s">
        <v>269</v>
      </c>
      <c r="D74" t="s">
        <v>778</v>
      </c>
      <c r="E74" s="13">
        <v>37</v>
      </c>
      <c r="F74" s="13">
        <v>607</v>
      </c>
      <c r="G74" t="s">
        <v>776</v>
      </c>
    </row>
    <row r="75" spans="1:7" x14ac:dyDescent="0.25">
      <c r="A75" t="s">
        <v>1062</v>
      </c>
      <c r="B75" s="12" t="s">
        <v>110</v>
      </c>
      <c r="C75" s="12" t="s">
        <v>271</v>
      </c>
      <c r="D75" t="s">
        <v>778</v>
      </c>
      <c r="E75" s="13">
        <v>11</v>
      </c>
      <c r="F75" s="13">
        <v>202</v>
      </c>
      <c r="G75" t="s">
        <v>779</v>
      </c>
    </row>
    <row r="76" spans="1:7" x14ac:dyDescent="0.25">
      <c r="A76" t="s">
        <v>1063</v>
      </c>
      <c r="B76" s="12" t="s">
        <v>110</v>
      </c>
      <c r="C76" s="12" t="s">
        <v>273</v>
      </c>
      <c r="D76" t="s">
        <v>778</v>
      </c>
      <c r="E76" s="13">
        <v>65</v>
      </c>
      <c r="F76" s="13">
        <v>1095</v>
      </c>
      <c r="G76" t="s">
        <v>781</v>
      </c>
    </row>
    <row r="77" spans="1:7" x14ac:dyDescent="0.25">
      <c r="A77" t="s">
        <v>1064</v>
      </c>
      <c r="B77" s="12" t="s">
        <v>110</v>
      </c>
      <c r="C77" s="12" t="s">
        <v>275</v>
      </c>
      <c r="D77" t="s">
        <v>778</v>
      </c>
      <c r="E77" s="13">
        <v>75</v>
      </c>
      <c r="F77" s="13">
        <v>1428</v>
      </c>
      <c r="G77" t="s">
        <v>783</v>
      </c>
    </row>
    <row r="78" spans="1:7" x14ac:dyDescent="0.25">
      <c r="A78" t="s">
        <v>1065</v>
      </c>
      <c r="B78" s="12" t="s">
        <v>110</v>
      </c>
      <c r="C78" s="12" t="s">
        <v>279</v>
      </c>
      <c r="D78" t="s">
        <v>778</v>
      </c>
      <c r="E78" s="13">
        <v>1</v>
      </c>
      <c r="F78" s="13">
        <v>11</v>
      </c>
      <c r="G78" t="s">
        <v>785</v>
      </c>
    </row>
    <row r="79" spans="1:7" x14ac:dyDescent="0.25">
      <c r="A79" t="s">
        <v>1066</v>
      </c>
      <c r="B79" s="12" t="s">
        <v>110</v>
      </c>
      <c r="C79" s="12" t="s">
        <v>111</v>
      </c>
      <c r="D79" t="s">
        <v>789</v>
      </c>
      <c r="E79" s="13">
        <v>2</v>
      </c>
      <c r="F79" s="13">
        <v>16</v>
      </c>
      <c r="G79" t="s">
        <v>787</v>
      </c>
    </row>
    <row r="80" spans="1:7" x14ac:dyDescent="0.25">
      <c r="A80" t="s">
        <v>1067</v>
      </c>
      <c r="B80" s="12" t="s">
        <v>110</v>
      </c>
      <c r="C80" s="12" t="s">
        <v>282</v>
      </c>
      <c r="D80" t="s">
        <v>778</v>
      </c>
      <c r="E80" s="13">
        <v>6</v>
      </c>
      <c r="F80" s="13">
        <v>67</v>
      </c>
      <c r="G80" t="s">
        <v>790</v>
      </c>
    </row>
    <row r="81" spans="1:7" x14ac:dyDescent="0.25">
      <c r="A81" t="s">
        <v>1068</v>
      </c>
      <c r="B81" s="12" t="s">
        <v>110</v>
      </c>
      <c r="C81" s="12" t="s">
        <v>285</v>
      </c>
      <c r="D81" t="s">
        <v>778</v>
      </c>
      <c r="E81" s="13">
        <v>25</v>
      </c>
      <c r="F81" s="13">
        <v>508</v>
      </c>
      <c r="G81" t="s">
        <v>792</v>
      </c>
    </row>
    <row r="82" spans="1:7" x14ac:dyDescent="0.25">
      <c r="A82" t="s">
        <v>1069</v>
      </c>
      <c r="B82" s="12" t="s">
        <v>110</v>
      </c>
      <c r="C82" s="12" t="s">
        <v>113</v>
      </c>
      <c r="D82" t="s">
        <v>741</v>
      </c>
      <c r="E82" s="13">
        <v>2</v>
      </c>
      <c r="F82" s="13">
        <v>73</v>
      </c>
      <c r="G82" t="s">
        <v>794</v>
      </c>
    </row>
    <row r="83" spans="1:7" x14ac:dyDescent="0.25">
      <c r="A83" t="s">
        <v>1070</v>
      </c>
      <c r="B83" s="12" t="s">
        <v>110</v>
      </c>
      <c r="C83" s="12" t="s">
        <v>113</v>
      </c>
      <c r="D83" t="s">
        <v>797</v>
      </c>
      <c r="E83" s="13">
        <v>1</v>
      </c>
      <c r="F83" s="13">
        <v>21</v>
      </c>
      <c r="G83" t="s">
        <v>796</v>
      </c>
    </row>
    <row r="84" spans="1:7" x14ac:dyDescent="0.25">
      <c r="A84" t="s">
        <v>1071</v>
      </c>
      <c r="B84" s="14" t="s">
        <v>110</v>
      </c>
      <c r="C84" s="12" t="s">
        <v>113</v>
      </c>
      <c r="D84" t="s">
        <v>789</v>
      </c>
      <c r="E84" s="13">
        <v>1</v>
      </c>
      <c r="F84" s="13">
        <v>53</v>
      </c>
      <c r="G84" t="s">
        <v>798</v>
      </c>
    </row>
    <row r="85" spans="1:7" x14ac:dyDescent="0.25">
      <c r="A85" t="s">
        <v>1072</v>
      </c>
      <c r="B85" s="12" t="s">
        <v>293</v>
      </c>
      <c r="C85" s="12" t="s">
        <v>115</v>
      </c>
      <c r="D85" t="s">
        <v>741</v>
      </c>
      <c r="E85" s="13">
        <v>4</v>
      </c>
      <c r="F85" s="13">
        <v>77</v>
      </c>
      <c r="G85" t="s">
        <v>799</v>
      </c>
    </row>
    <row r="86" spans="1:7" x14ac:dyDescent="0.25">
      <c r="A86" t="s">
        <v>1073</v>
      </c>
      <c r="B86" s="12" t="s">
        <v>293</v>
      </c>
      <c r="C86" s="12" t="s">
        <v>289</v>
      </c>
      <c r="D86" t="s">
        <v>803</v>
      </c>
      <c r="E86" s="13">
        <v>2</v>
      </c>
      <c r="F86" s="13">
        <v>28</v>
      </c>
      <c r="G86" t="s">
        <v>801</v>
      </c>
    </row>
    <row r="87" spans="1:7" x14ac:dyDescent="0.25">
      <c r="A87" t="s">
        <v>1074</v>
      </c>
      <c r="B87" s="12" t="s">
        <v>293</v>
      </c>
      <c r="C87" s="12" t="s">
        <v>291</v>
      </c>
      <c r="D87" t="s">
        <v>803</v>
      </c>
      <c r="E87" s="13">
        <v>67</v>
      </c>
      <c r="F87" s="13">
        <v>1337</v>
      </c>
      <c r="G87" t="s">
        <v>804</v>
      </c>
    </row>
    <row r="88" spans="1:7" x14ac:dyDescent="0.25">
      <c r="A88" t="s">
        <v>1075</v>
      </c>
      <c r="B88" s="12" t="s">
        <v>293</v>
      </c>
      <c r="C88" s="12" t="s">
        <v>293</v>
      </c>
      <c r="D88" t="s">
        <v>803</v>
      </c>
      <c r="E88" s="13">
        <v>4</v>
      </c>
      <c r="F88" s="13">
        <v>44</v>
      </c>
      <c r="G88" t="s">
        <v>806</v>
      </c>
    </row>
    <row r="89" spans="1:7" x14ac:dyDescent="0.25">
      <c r="A89" t="s">
        <v>1076</v>
      </c>
      <c r="B89" s="12" t="s">
        <v>293</v>
      </c>
      <c r="C89" s="12" t="s">
        <v>117</v>
      </c>
      <c r="D89" t="s">
        <v>741</v>
      </c>
      <c r="E89" s="13">
        <v>21</v>
      </c>
      <c r="F89" s="13">
        <v>335</v>
      </c>
      <c r="G89" t="s">
        <v>808</v>
      </c>
    </row>
    <row r="90" spans="1:7" x14ac:dyDescent="0.25">
      <c r="A90" t="s">
        <v>1077</v>
      </c>
      <c r="B90" s="12" t="s">
        <v>293</v>
      </c>
      <c r="C90" s="12" t="s">
        <v>117</v>
      </c>
      <c r="D90" t="s">
        <v>811</v>
      </c>
      <c r="E90" s="13">
        <v>22</v>
      </c>
      <c r="F90" s="13">
        <v>534</v>
      </c>
      <c r="G90" t="s">
        <v>810</v>
      </c>
    </row>
    <row r="91" spans="1:7" x14ac:dyDescent="0.25">
      <c r="A91" t="s">
        <v>1078</v>
      </c>
      <c r="B91" s="12" t="s">
        <v>293</v>
      </c>
      <c r="C91" s="12" t="s">
        <v>117</v>
      </c>
      <c r="D91" t="s">
        <v>680</v>
      </c>
      <c r="E91" s="13">
        <v>4</v>
      </c>
      <c r="F91" s="13">
        <v>74</v>
      </c>
      <c r="G91" t="s">
        <v>812</v>
      </c>
    </row>
    <row r="92" spans="1:7" x14ac:dyDescent="0.25">
      <c r="A92" t="s">
        <v>1079</v>
      </c>
      <c r="B92" s="12" t="s">
        <v>293</v>
      </c>
      <c r="C92" s="12" t="s">
        <v>117</v>
      </c>
      <c r="D92" t="s">
        <v>803</v>
      </c>
      <c r="E92" s="13">
        <v>1</v>
      </c>
      <c r="F92" s="13">
        <v>0</v>
      </c>
      <c r="G92" t="s">
        <v>813</v>
      </c>
    </row>
    <row r="93" spans="1:7" x14ac:dyDescent="0.25">
      <c r="A93" t="s">
        <v>1080</v>
      </c>
      <c r="B93" s="12" t="s">
        <v>293</v>
      </c>
      <c r="C93" s="12" t="s">
        <v>119</v>
      </c>
      <c r="D93" t="s">
        <v>741</v>
      </c>
      <c r="E93" s="13">
        <v>12</v>
      </c>
      <c r="F93" s="13">
        <v>248</v>
      </c>
      <c r="G93" t="s">
        <v>814</v>
      </c>
    </row>
    <row r="94" spans="1:7" x14ac:dyDescent="0.25">
      <c r="A94" t="s">
        <v>1081</v>
      </c>
      <c r="B94" s="12" t="s">
        <v>293</v>
      </c>
      <c r="C94" s="12" t="s">
        <v>121</v>
      </c>
      <c r="D94" t="s">
        <v>741</v>
      </c>
      <c r="E94" s="13">
        <v>69</v>
      </c>
      <c r="F94" s="13">
        <v>1348</v>
      </c>
      <c r="G94" t="s">
        <v>816</v>
      </c>
    </row>
    <row r="95" spans="1:7" x14ac:dyDescent="0.25">
      <c r="A95" t="s">
        <v>1082</v>
      </c>
      <c r="B95" s="12" t="s">
        <v>293</v>
      </c>
      <c r="C95" s="12" t="s">
        <v>121</v>
      </c>
      <c r="D95" t="s">
        <v>819</v>
      </c>
      <c r="E95" s="13">
        <v>2</v>
      </c>
      <c r="F95" s="13">
        <v>21</v>
      </c>
      <c r="G95" t="s">
        <v>818</v>
      </c>
    </row>
    <row r="96" spans="1:7" x14ac:dyDescent="0.25">
      <c r="A96" t="s">
        <v>1083</v>
      </c>
      <c r="B96" s="12" t="s">
        <v>293</v>
      </c>
      <c r="C96" s="12" t="s">
        <v>121</v>
      </c>
      <c r="D96" t="s">
        <v>680</v>
      </c>
      <c r="E96" s="13">
        <v>31</v>
      </c>
      <c r="F96" s="13">
        <v>487</v>
      </c>
      <c r="G96" t="s">
        <v>820</v>
      </c>
    </row>
    <row r="97" spans="1:7" x14ac:dyDescent="0.25">
      <c r="A97" t="s">
        <v>1084</v>
      </c>
      <c r="B97" s="12" t="s">
        <v>293</v>
      </c>
      <c r="C97" s="12" t="s">
        <v>124</v>
      </c>
      <c r="D97" t="s">
        <v>741</v>
      </c>
      <c r="E97" s="13">
        <v>40</v>
      </c>
      <c r="F97" s="13">
        <v>686</v>
      </c>
      <c r="G97" t="s">
        <v>821</v>
      </c>
    </row>
    <row r="98" spans="1:7" x14ac:dyDescent="0.25">
      <c r="A98" t="s">
        <v>1085</v>
      </c>
      <c r="B98" s="14" t="s">
        <v>293</v>
      </c>
      <c r="C98" s="12" t="s">
        <v>294</v>
      </c>
      <c r="D98" t="s">
        <v>803</v>
      </c>
      <c r="E98" s="13">
        <v>1</v>
      </c>
      <c r="F98" s="13">
        <v>15</v>
      </c>
      <c r="G98" t="s">
        <v>823</v>
      </c>
    </row>
    <row r="99" spans="1:7" x14ac:dyDescent="0.25">
      <c r="A99" t="s">
        <v>1086</v>
      </c>
      <c r="B99" s="14" t="s">
        <v>826</v>
      </c>
      <c r="C99" s="12" t="s">
        <v>981</v>
      </c>
      <c r="D99" t="s">
        <v>741</v>
      </c>
      <c r="E99" s="13">
        <v>1</v>
      </c>
      <c r="F99" s="13">
        <v>13</v>
      </c>
      <c r="G99" t="s">
        <v>825</v>
      </c>
    </row>
    <row r="100" spans="1:7" x14ac:dyDescent="0.25">
      <c r="A100" t="s">
        <v>1087</v>
      </c>
      <c r="B100" s="15" t="s">
        <v>296</v>
      </c>
      <c r="C100" s="12" t="s">
        <v>297</v>
      </c>
      <c r="D100" t="s">
        <v>723</v>
      </c>
      <c r="E100" s="13">
        <v>108</v>
      </c>
      <c r="F100" s="13">
        <v>1762</v>
      </c>
      <c r="G100" t="s">
        <v>827</v>
      </c>
    </row>
    <row r="101" spans="1:7" x14ac:dyDescent="0.25">
      <c r="A101" t="s">
        <v>1088</v>
      </c>
      <c r="B101" s="14" t="s">
        <v>296</v>
      </c>
      <c r="C101" s="12" t="s">
        <v>296</v>
      </c>
      <c r="D101" t="s">
        <v>723</v>
      </c>
      <c r="E101" s="13">
        <v>4</v>
      </c>
      <c r="F101" s="13">
        <v>87</v>
      </c>
      <c r="G101" t="s">
        <v>829</v>
      </c>
    </row>
    <row r="102" spans="1:7" x14ac:dyDescent="0.25">
      <c r="A102" t="s">
        <v>1089</v>
      </c>
      <c r="B102" s="15" t="s">
        <v>126</v>
      </c>
      <c r="C102" s="12" t="s">
        <v>982</v>
      </c>
      <c r="D102" t="s">
        <v>789</v>
      </c>
      <c r="E102" s="13">
        <v>1</v>
      </c>
      <c r="F102" s="13">
        <v>119</v>
      </c>
      <c r="G102" t="s">
        <v>831</v>
      </c>
    </row>
    <row r="103" spans="1:7" x14ac:dyDescent="0.25">
      <c r="A103" t="s">
        <v>1090</v>
      </c>
      <c r="B103" s="15" t="s">
        <v>126</v>
      </c>
      <c r="C103" s="12" t="s">
        <v>983</v>
      </c>
      <c r="D103" t="s">
        <v>640</v>
      </c>
      <c r="E103" s="13">
        <v>7</v>
      </c>
      <c r="F103" s="13">
        <v>96</v>
      </c>
      <c r="G103" t="s">
        <v>833</v>
      </c>
    </row>
    <row r="104" spans="1:7" x14ac:dyDescent="0.25">
      <c r="A104" t="s">
        <v>1091</v>
      </c>
      <c r="B104" s="14" t="s">
        <v>126</v>
      </c>
      <c r="C104" s="12" t="s">
        <v>984</v>
      </c>
      <c r="D104" t="s">
        <v>837</v>
      </c>
      <c r="E104" s="13">
        <v>3</v>
      </c>
      <c r="F104" s="13">
        <v>40</v>
      </c>
      <c r="G104" t="s">
        <v>835</v>
      </c>
    </row>
    <row r="105" spans="1:7" x14ac:dyDescent="0.25">
      <c r="A105" t="s">
        <v>1092</v>
      </c>
      <c r="B105" s="15" t="s">
        <v>129</v>
      </c>
      <c r="C105" s="12" t="s">
        <v>130</v>
      </c>
      <c r="D105" t="s">
        <v>840</v>
      </c>
      <c r="E105" s="13">
        <v>24</v>
      </c>
      <c r="F105" s="13">
        <v>639</v>
      </c>
      <c r="G105" t="s">
        <v>838</v>
      </c>
    </row>
    <row r="106" spans="1:7" x14ac:dyDescent="0.25">
      <c r="A106" t="s">
        <v>1093</v>
      </c>
      <c r="B106" s="15" t="s">
        <v>129</v>
      </c>
      <c r="C106" s="12" t="s">
        <v>130</v>
      </c>
      <c r="D106" t="s">
        <v>340</v>
      </c>
      <c r="E106" s="13">
        <v>12</v>
      </c>
      <c r="F106" s="13">
        <v>500</v>
      </c>
      <c r="G106" t="s">
        <v>841</v>
      </c>
    </row>
    <row r="107" spans="1:7" x14ac:dyDescent="0.25">
      <c r="A107" t="s">
        <v>1094</v>
      </c>
      <c r="B107" s="15" t="s">
        <v>129</v>
      </c>
      <c r="C107" s="12" t="s">
        <v>130</v>
      </c>
      <c r="D107" t="s">
        <v>843</v>
      </c>
      <c r="E107" s="13">
        <v>23</v>
      </c>
      <c r="F107" s="13">
        <v>467</v>
      </c>
      <c r="G107" t="s">
        <v>842</v>
      </c>
    </row>
    <row r="108" spans="1:7" x14ac:dyDescent="0.25">
      <c r="A108" t="s">
        <v>1095</v>
      </c>
      <c r="B108" s="15" t="s">
        <v>129</v>
      </c>
      <c r="C108" s="12" t="s">
        <v>130</v>
      </c>
      <c r="D108" t="s">
        <v>845</v>
      </c>
      <c r="E108" s="13">
        <v>18</v>
      </c>
      <c r="F108" s="13">
        <v>572</v>
      </c>
      <c r="G108" t="s">
        <v>844</v>
      </c>
    </row>
    <row r="109" spans="1:7" x14ac:dyDescent="0.25">
      <c r="A109" t="s">
        <v>1096</v>
      </c>
      <c r="B109" s="15" t="s">
        <v>129</v>
      </c>
      <c r="C109" s="12" t="s">
        <v>130</v>
      </c>
      <c r="D109" t="s">
        <v>347</v>
      </c>
      <c r="E109" s="13">
        <v>18</v>
      </c>
      <c r="F109" s="13">
        <v>462</v>
      </c>
      <c r="G109" t="s">
        <v>846</v>
      </c>
    </row>
    <row r="110" spans="1:7" x14ac:dyDescent="0.25">
      <c r="A110" t="s">
        <v>1097</v>
      </c>
      <c r="B110" s="15" t="s">
        <v>129</v>
      </c>
      <c r="C110" s="12" t="s">
        <v>130</v>
      </c>
      <c r="D110" t="s">
        <v>637</v>
      </c>
      <c r="E110" s="13">
        <v>17</v>
      </c>
      <c r="F110" s="13">
        <v>306</v>
      </c>
      <c r="G110" t="s">
        <v>847</v>
      </c>
    </row>
    <row r="111" spans="1:7" x14ac:dyDescent="0.25">
      <c r="A111" t="s">
        <v>1098</v>
      </c>
      <c r="B111" s="15" t="s">
        <v>129</v>
      </c>
      <c r="C111" s="12" t="s">
        <v>133</v>
      </c>
      <c r="D111" t="s">
        <v>850</v>
      </c>
      <c r="E111" s="13">
        <v>1</v>
      </c>
      <c r="F111" s="13">
        <v>16</v>
      </c>
      <c r="G111" t="s">
        <v>848</v>
      </c>
    </row>
    <row r="112" spans="1:7" x14ac:dyDescent="0.25">
      <c r="A112" t="s">
        <v>1099</v>
      </c>
      <c r="B112" s="15" t="s">
        <v>129</v>
      </c>
      <c r="C112" s="12" t="s">
        <v>133</v>
      </c>
      <c r="D112" t="s">
        <v>347</v>
      </c>
      <c r="E112" s="13">
        <v>80</v>
      </c>
      <c r="F112" s="13">
        <v>1570</v>
      </c>
      <c r="G112" t="s">
        <v>851</v>
      </c>
    </row>
    <row r="113" spans="1:7" x14ac:dyDescent="0.25">
      <c r="A113" t="s">
        <v>1100</v>
      </c>
      <c r="B113" s="15" t="s">
        <v>129</v>
      </c>
      <c r="C113" s="12" t="s">
        <v>985</v>
      </c>
      <c r="D113" t="s">
        <v>840</v>
      </c>
      <c r="E113" s="13">
        <v>22</v>
      </c>
      <c r="F113" s="13">
        <v>407</v>
      </c>
      <c r="G113" t="s">
        <v>852</v>
      </c>
    </row>
    <row r="114" spans="1:7" x14ac:dyDescent="0.25">
      <c r="A114" t="s">
        <v>1101</v>
      </c>
      <c r="B114" s="15" t="s">
        <v>129</v>
      </c>
      <c r="C114" s="12" t="s">
        <v>985</v>
      </c>
      <c r="D114" t="s">
        <v>845</v>
      </c>
      <c r="E114" s="13">
        <v>23</v>
      </c>
      <c r="F114" s="13">
        <v>572</v>
      </c>
      <c r="G114" t="s">
        <v>854</v>
      </c>
    </row>
    <row r="115" spans="1:7" x14ac:dyDescent="0.25">
      <c r="A115" t="s">
        <v>1102</v>
      </c>
      <c r="B115" s="15" t="s">
        <v>129</v>
      </c>
      <c r="C115" s="12" t="s">
        <v>985</v>
      </c>
      <c r="D115" t="s">
        <v>856</v>
      </c>
      <c r="E115" s="13">
        <v>65</v>
      </c>
      <c r="F115" s="13">
        <v>1287</v>
      </c>
      <c r="G115" t="s">
        <v>855</v>
      </c>
    </row>
    <row r="116" spans="1:7" x14ac:dyDescent="0.25">
      <c r="A116" t="s">
        <v>1103</v>
      </c>
      <c r="B116" s="15" t="s">
        <v>129</v>
      </c>
      <c r="C116" s="12" t="s">
        <v>985</v>
      </c>
      <c r="D116" t="s">
        <v>858</v>
      </c>
      <c r="E116" s="13">
        <v>10</v>
      </c>
      <c r="F116" s="13">
        <v>26</v>
      </c>
      <c r="G116" t="s">
        <v>857</v>
      </c>
    </row>
    <row r="117" spans="1:7" x14ac:dyDescent="0.25">
      <c r="A117" t="s">
        <v>1104</v>
      </c>
      <c r="B117" s="15" t="s">
        <v>129</v>
      </c>
      <c r="C117" s="12" t="s">
        <v>307</v>
      </c>
      <c r="D117" t="s">
        <v>861</v>
      </c>
      <c r="E117" s="13">
        <v>2</v>
      </c>
      <c r="F117" s="13">
        <v>72</v>
      </c>
      <c r="G117" t="s">
        <v>859</v>
      </c>
    </row>
    <row r="118" spans="1:7" x14ac:dyDescent="0.25">
      <c r="A118" t="s">
        <v>1105</v>
      </c>
      <c r="B118" s="15" t="s">
        <v>129</v>
      </c>
      <c r="C118" s="12" t="s">
        <v>307</v>
      </c>
      <c r="D118" t="s">
        <v>863</v>
      </c>
      <c r="E118" s="13">
        <v>1</v>
      </c>
      <c r="F118" s="13">
        <v>8</v>
      </c>
      <c r="G118" t="s">
        <v>862</v>
      </c>
    </row>
    <row r="119" spans="1:7" x14ac:dyDescent="0.25">
      <c r="A119" t="s">
        <v>1106</v>
      </c>
      <c r="B119" s="15" t="s">
        <v>129</v>
      </c>
      <c r="C119" s="12" t="s">
        <v>307</v>
      </c>
      <c r="D119" t="s">
        <v>865</v>
      </c>
      <c r="E119" s="13">
        <v>3</v>
      </c>
      <c r="F119" s="13">
        <v>77</v>
      </c>
      <c r="G119" t="s">
        <v>864</v>
      </c>
    </row>
    <row r="120" spans="1:7" x14ac:dyDescent="0.25">
      <c r="A120" t="s">
        <v>1107</v>
      </c>
      <c r="B120" s="15" t="s">
        <v>129</v>
      </c>
      <c r="C120" s="12" t="s">
        <v>307</v>
      </c>
      <c r="D120" t="s">
        <v>845</v>
      </c>
      <c r="E120" s="13">
        <v>46</v>
      </c>
      <c r="F120" s="13">
        <v>882</v>
      </c>
      <c r="G120" t="s">
        <v>866</v>
      </c>
    </row>
    <row r="121" spans="1:7" x14ac:dyDescent="0.25">
      <c r="A121" t="s">
        <v>1108</v>
      </c>
      <c r="B121" s="15" t="s">
        <v>129</v>
      </c>
      <c r="C121" s="12" t="s">
        <v>307</v>
      </c>
      <c r="D121" t="s">
        <v>856</v>
      </c>
      <c r="E121" s="13">
        <v>5</v>
      </c>
      <c r="F121" s="13">
        <v>106</v>
      </c>
      <c r="G121" t="s">
        <v>867</v>
      </c>
    </row>
    <row r="122" spans="1:7" x14ac:dyDescent="0.25">
      <c r="A122" t="s">
        <v>1109</v>
      </c>
      <c r="B122" s="15" t="s">
        <v>129</v>
      </c>
      <c r="C122" s="12" t="s">
        <v>307</v>
      </c>
      <c r="D122" t="s">
        <v>869</v>
      </c>
      <c r="E122" s="13">
        <v>1</v>
      </c>
      <c r="F122" s="13">
        <v>20</v>
      </c>
      <c r="G122" t="s">
        <v>868</v>
      </c>
    </row>
    <row r="123" spans="1:7" x14ac:dyDescent="0.25">
      <c r="A123" t="s">
        <v>1110</v>
      </c>
      <c r="B123" s="15" t="s">
        <v>129</v>
      </c>
      <c r="C123" s="12" t="s">
        <v>307</v>
      </c>
      <c r="D123" t="s">
        <v>871</v>
      </c>
      <c r="E123" s="13">
        <v>7</v>
      </c>
      <c r="F123" s="13">
        <v>182</v>
      </c>
      <c r="G123" t="s">
        <v>870</v>
      </c>
    </row>
    <row r="124" spans="1:7" x14ac:dyDescent="0.25">
      <c r="A124" t="s">
        <v>1111</v>
      </c>
      <c r="B124" s="15" t="s">
        <v>129</v>
      </c>
      <c r="C124" s="12" t="s">
        <v>307</v>
      </c>
      <c r="D124" t="s">
        <v>873</v>
      </c>
      <c r="E124" s="13">
        <v>6</v>
      </c>
      <c r="F124" s="13">
        <v>100</v>
      </c>
      <c r="G124" t="s">
        <v>872</v>
      </c>
    </row>
    <row r="125" spans="1:7" x14ac:dyDescent="0.25">
      <c r="A125" t="s">
        <v>1112</v>
      </c>
      <c r="B125" s="15" t="s">
        <v>129</v>
      </c>
      <c r="C125" s="12" t="s">
        <v>307</v>
      </c>
      <c r="D125" t="s">
        <v>875</v>
      </c>
      <c r="E125" s="13">
        <v>8</v>
      </c>
      <c r="F125" s="13">
        <v>110</v>
      </c>
      <c r="G125" t="s">
        <v>874</v>
      </c>
    </row>
    <row r="126" spans="1:7" x14ac:dyDescent="0.25">
      <c r="A126" t="s">
        <v>1113</v>
      </c>
      <c r="B126" s="15" t="s">
        <v>129</v>
      </c>
      <c r="C126" s="12" t="s">
        <v>309</v>
      </c>
      <c r="D126" t="s">
        <v>845</v>
      </c>
      <c r="E126" s="13">
        <v>2</v>
      </c>
      <c r="F126" s="13">
        <v>22</v>
      </c>
      <c r="G126" t="s">
        <v>876</v>
      </c>
    </row>
    <row r="127" spans="1:7" x14ac:dyDescent="0.25">
      <c r="A127" t="s">
        <v>1114</v>
      </c>
      <c r="B127" s="15" t="s">
        <v>129</v>
      </c>
      <c r="C127" s="12" t="s">
        <v>309</v>
      </c>
      <c r="D127" t="s">
        <v>873</v>
      </c>
      <c r="E127" s="13">
        <v>1</v>
      </c>
      <c r="F127" s="13">
        <v>14</v>
      </c>
      <c r="G127" t="s">
        <v>878</v>
      </c>
    </row>
    <row r="128" spans="1:7" x14ac:dyDescent="0.25">
      <c r="A128" t="s">
        <v>1115</v>
      </c>
      <c r="B128" s="15" t="s">
        <v>129</v>
      </c>
      <c r="C128" s="12" t="s">
        <v>309</v>
      </c>
      <c r="D128" t="s">
        <v>880</v>
      </c>
      <c r="E128" s="13">
        <v>3</v>
      </c>
      <c r="F128" s="13">
        <v>15</v>
      </c>
      <c r="G128" t="s">
        <v>879</v>
      </c>
    </row>
    <row r="129" spans="1:7" x14ac:dyDescent="0.25">
      <c r="A129" t="s">
        <v>1116</v>
      </c>
      <c r="B129" s="15" t="s">
        <v>129</v>
      </c>
      <c r="C129" s="12" t="s">
        <v>136</v>
      </c>
      <c r="D129" t="s">
        <v>863</v>
      </c>
      <c r="E129" s="13">
        <v>1</v>
      </c>
      <c r="F129" s="13">
        <v>27</v>
      </c>
      <c r="G129" t="s">
        <v>881</v>
      </c>
    </row>
    <row r="130" spans="1:7" x14ac:dyDescent="0.25">
      <c r="A130" t="s">
        <v>1117</v>
      </c>
      <c r="B130" s="15" t="s">
        <v>129</v>
      </c>
      <c r="C130" s="12" t="s">
        <v>136</v>
      </c>
      <c r="D130" t="s">
        <v>884</v>
      </c>
      <c r="E130" s="13">
        <v>9</v>
      </c>
      <c r="F130" s="13">
        <v>454</v>
      </c>
      <c r="G130" t="s">
        <v>883</v>
      </c>
    </row>
    <row r="131" spans="1:7" x14ac:dyDescent="0.25">
      <c r="A131" t="s">
        <v>1118</v>
      </c>
      <c r="B131" s="15" t="s">
        <v>129</v>
      </c>
      <c r="C131" s="12" t="s">
        <v>349</v>
      </c>
      <c r="D131" t="s">
        <v>789</v>
      </c>
      <c r="E131" s="13">
        <v>20</v>
      </c>
      <c r="F131" s="13">
        <v>698</v>
      </c>
      <c r="G131" t="s">
        <v>885</v>
      </c>
    </row>
    <row r="132" spans="1:7" x14ac:dyDescent="0.25">
      <c r="A132" t="s">
        <v>1119</v>
      </c>
      <c r="B132" s="14" t="s">
        <v>129</v>
      </c>
      <c r="C132" s="12" t="s">
        <v>349</v>
      </c>
      <c r="D132" t="s">
        <v>752</v>
      </c>
      <c r="E132" s="13">
        <v>1</v>
      </c>
      <c r="F132" s="13">
        <v>14</v>
      </c>
      <c r="G132" t="s">
        <v>887</v>
      </c>
    </row>
    <row r="133" spans="1:7" x14ac:dyDescent="0.25">
      <c r="A133" t="s">
        <v>1120</v>
      </c>
      <c r="B133" s="15" t="s">
        <v>141</v>
      </c>
      <c r="C133" s="12" t="s">
        <v>986</v>
      </c>
      <c r="D133" t="s">
        <v>890</v>
      </c>
      <c r="E133" s="13">
        <v>2</v>
      </c>
      <c r="F133" s="13">
        <v>22</v>
      </c>
      <c r="G133" t="s">
        <v>888</v>
      </c>
    </row>
    <row r="134" spans="1:7" x14ac:dyDescent="0.25">
      <c r="A134" t="s">
        <v>1121</v>
      </c>
      <c r="B134" s="15" t="s">
        <v>141</v>
      </c>
      <c r="C134" s="12" t="s">
        <v>986</v>
      </c>
      <c r="D134" t="s">
        <v>749</v>
      </c>
      <c r="E134" s="13">
        <v>4</v>
      </c>
      <c r="F134" s="13">
        <v>65</v>
      </c>
      <c r="G134" t="s">
        <v>891</v>
      </c>
    </row>
    <row r="135" spans="1:7" x14ac:dyDescent="0.25">
      <c r="A135" t="s">
        <v>1122</v>
      </c>
      <c r="B135" s="15" t="s">
        <v>141</v>
      </c>
      <c r="C135" s="12" t="s">
        <v>986</v>
      </c>
      <c r="D135" t="s">
        <v>752</v>
      </c>
      <c r="E135" s="13">
        <v>2</v>
      </c>
      <c r="F135" s="13">
        <v>19</v>
      </c>
      <c r="G135" t="s">
        <v>892</v>
      </c>
    </row>
    <row r="136" spans="1:7" x14ac:dyDescent="0.25">
      <c r="A136" t="s">
        <v>1123</v>
      </c>
      <c r="B136" s="15" t="s">
        <v>141</v>
      </c>
      <c r="C136" s="12" t="s">
        <v>142</v>
      </c>
      <c r="D136" t="s">
        <v>677</v>
      </c>
      <c r="E136" s="13">
        <v>1</v>
      </c>
      <c r="F136" s="13">
        <v>76</v>
      </c>
      <c r="G136" t="s">
        <v>893</v>
      </c>
    </row>
    <row r="137" spans="1:7" x14ac:dyDescent="0.25">
      <c r="A137" t="s">
        <v>1124</v>
      </c>
      <c r="B137" s="15" t="s">
        <v>141</v>
      </c>
      <c r="C137" s="12" t="s">
        <v>142</v>
      </c>
      <c r="D137" t="s">
        <v>752</v>
      </c>
      <c r="E137" s="13">
        <v>1</v>
      </c>
      <c r="F137" s="13">
        <v>9</v>
      </c>
      <c r="G137" t="s">
        <v>895</v>
      </c>
    </row>
    <row r="138" spans="1:7" x14ac:dyDescent="0.25">
      <c r="A138" t="s">
        <v>1125</v>
      </c>
      <c r="B138" s="15" t="s">
        <v>141</v>
      </c>
      <c r="C138" s="12" t="s">
        <v>144</v>
      </c>
      <c r="D138" t="s">
        <v>898</v>
      </c>
      <c r="E138" s="13">
        <v>3</v>
      </c>
      <c r="F138" s="13">
        <v>71</v>
      </c>
      <c r="G138" t="s">
        <v>896</v>
      </c>
    </row>
    <row r="139" spans="1:7" x14ac:dyDescent="0.25">
      <c r="A139" t="s">
        <v>1126</v>
      </c>
      <c r="B139" s="15" t="s">
        <v>141</v>
      </c>
      <c r="C139" s="12" t="s">
        <v>144</v>
      </c>
      <c r="D139" t="s">
        <v>890</v>
      </c>
      <c r="E139" s="13">
        <v>4</v>
      </c>
      <c r="F139" s="13">
        <v>56</v>
      </c>
      <c r="G139" t="s">
        <v>899</v>
      </c>
    </row>
    <row r="140" spans="1:7" x14ac:dyDescent="0.25">
      <c r="A140" t="s">
        <v>1127</v>
      </c>
      <c r="B140" s="14" t="s">
        <v>141</v>
      </c>
      <c r="C140" s="12" t="s">
        <v>144</v>
      </c>
      <c r="D140" t="s">
        <v>752</v>
      </c>
      <c r="E140" s="13">
        <v>2</v>
      </c>
      <c r="F140" s="13">
        <v>24</v>
      </c>
      <c r="G140" t="s">
        <v>900</v>
      </c>
    </row>
    <row r="141" spans="1:7" x14ac:dyDescent="0.25">
      <c r="A141" t="s">
        <v>1128</v>
      </c>
      <c r="B141" s="15" t="s">
        <v>146</v>
      </c>
      <c r="C141" s="12" t="s">
        <v>987</v>
      </c>
      <c r="D141" t="s">
        <v>677</v>
      </c>
      <c r="E141" s="13">
        <v>1</v>
      </c>
      <c r="F141" s="13">
        <v>4</v>
      </c>
      <c r="G141" t="s">
        <v>901</v>
      </c>
    </row>
    <row r="142" spans="1:7" x14ac:dyDescent="0.25">
      <c r="A142" t="s">
        <v>1129</v>
      </c>
      <c r="B142" s="14" t="s">
        <v>146</v>
      </c>
      <c r="C142" s="12" t="s">
        <v>311</v>
      </c>
      <c r="D142" t="s">
        <v>677</v>
      </c>
      <c r="E142" s="13">
        <v>12</v>
      </c>
      <c r="F142" s="13">
        <v>80</v>
      </c>
      <c r="G142" t="s">
        <v>903</v>
      </c>
    </row>
    <row r="143" spans="1:7" x14ac:dyDescent="0.25">
      <c r="A143" t="s">
        <v>1130</v>
      </c>
      <c r="B143" s="15" t="s">
        <v>150</v>
      </c>
      <c r="C143" s="12" t="s">
        <v>351</v>
      </c>
      <c r="D143" t="s">
        <v>907</v>
      </c>
      <c r="E143" s="13">
        <v>29</v>
      </c>
      <c r="F143" s="13">
        <v>402</v>
      </c>
      <c r="G143" t="s">
        <v>905</v>
      </c>
    </row>
    <row r="144" spans="1:7" x14ac:dyDescent="0.25">
      <c r="A144" t="s">
        <v>1131</v>
      </c>
      <c r="B144" s="15" t="s">
        <v>150</v>
      </c>
      <c r="C144" s="12" t="s">
        <v>151</v>
      </c>
      <c r="D144" t="s">
        <v>741</v>
      </c>
      <c r="E144" s="13">
        <v>36</v>
      </c>
      <c r="F144" s="13">
        <v>433</v>
      </c>
      <c r="G144" t="s">
        <v>908</v>
      </c>
    </row>
    <row r="145" spans="1:7" x14ac:dyDescent="0.25">
      <c r="A145" t="s">
        <v>1132</v>
      </c>
      <c r="B145" s="14" t="s">
        <v>150</v>
      </c>
      <c r="C145" s="12" t="s">
        <v>151</v>
      </c>
      <c r="D145" t="s">
        <v>911</v>
      </c>
      <c r="E145" s="13">
        <v>24</v>
      </c>
      <c r="F145" s="13">
        <v>238</v>
      </c>
      <c r="G145" t="s">
        <v>910</v>
      </c>
    </row>
    <row r="146" spans="1:7" x14ac:dyDescent="0.25">
      <c r="A146" t="s">
        <v>1133</v>
      </c>
      <c r="B146" s="15" t="s">
        <v>154</v>
      </c>
      <c r="C146" s="12" t="s">
        <v>155</v>
      </c>
      <c r="D146" t="s">
        <v>677</v>
      </c>
      <c r="E146" s="13">
        <v>448</v>
      </c>
      <c r="F146" s="13">
        <v>5051</v>
      </c>
      <c r="G146" t="s">
        <v>912</v>
      </c>
    </row>
    <row r="147" spans="1:7" x14ac:dyDescent="0.25">
      <c r="A147" t="s">
        <v>1134</v>
      </c>
      <c r="B147" s="15" t="s">
        <v>154</v>
      </c>
      <c r="C147" s="12" t="s">
        <v>157</v>
      </c>
      <c r="D147" t="s">
        <v>677</v>
      </c>
      <c r="E147" s="13">
        <v>143</v>
      </c>
      <c r="F147" s="13">
        <v>1779</v>
      </c>
      <c r="G147" t="s">
        <v>914</v>
      </c>
    </row>
    <row r="148" spans="1:7" x14ac:dyDescent="0.25">
      <c r="A148" t="s">
        <v>1135</v>
      </c>
      <c r="B148" s="15" t="s">
        <v>154</v>
      </c>
      <c r="C148" s="12" t="s">
        <v>160</v>
      </c>
      <c r="D148" t="s">
        <v>918</v>
      </c>
      <c r="E148" s="13">
        <v>132</v>
      </c>
      <c r="F148" s="13">
        <v>2125</v>
      </c>
      <c r="G148" t="s">
        <v>916</v>
      </c>
    </row>
    <row r="149" spans="1:7" x14ac:dyDescent="0.25">
      <c r="A149" t="s">
        <v>1136</v>
      </c>
      <c r="B149" s="15" t="s">
        <v>154</v>
      </c>
      <c r="C149" s="12" t="s">
        <v>165</v>
      </c>
      <c r="D149" t="s">
        <v>677</v>
      </c>
      <c r="E149" s="13">
        <v>74</v>
      </c>
      <c r="F149" s="13">
        <v>940</v>
      </c>
      <c r="G149" t="s">
        <v>919</v>
      </c>
    </row>
    <row r="150" spans="1:7" x14ac:dyDescent="0.25">
      <c r="A150" t="s">
        <v>1137</v>
      </c>
      <c r="B150" s="15" t="s">
        <v>154</v>
      </c>
      <c r="C150" s="12" t="s">
        <v>163</v>
      </c>
      <c r="D150" t="s">
        <v>918</v>
      </c>
      <c r="E150" s="13">
        <v>235</v>
      </c>
      <c r="F150" s="13">
        <v>2057</v>
      </c>
      <c r="G150" t="s">
        <v>921</v>
      </c>
    </row>
    <row r="151" spans="1:7" x14ac:dyDescent="0.25">
      <c r="A151" t="s">
        <v>1138</v>
      </c>
      <c r="B151" s="15" t="s">
        <v>154</v>
      </c>
      <c r="C151" s="12" t="s">
        <v>167</v>
      </c>
      <c r="D151" t="s">
        <v>918</v>
      </c>
      <c r="E151" s="13">
        <v>201</v>
      </c>
      <c r="F151" s="13">
        <v>1515</v>
      </c>
      <c r="G151" t="s">
        <v>923</v>
      </c>
    </row>
    <row r="152" spans="1:7" x14ac:dyDescent="0.25">
      <c r="A152" t="s">
        <v>1139</v>
      </c>
      <c r="B152" s="15" t="s">
        <v>154</v>
      </c>
      <c r="C152" s="12" t="s">
        <v>167</v>
      </c>
      <c r="D152" t="s">
        <v>677</v>
      </c>
      <c r="E152" s="13">
        <v>85</v>
      </c>
      <c r="F152" s="13">
        <v>812</v>
      </c>
      <c r="G152" t="s">
        <v>925</v>
      </c>
    </row>
    <row r="153" spans="1:7" x14ac:dyDescent="0.25">
      <c r="A153" t="s">
        <v>1140</v>
      </c>
      <c r="B153" s="15" t="s">
        <v>154</v>
      </c>
      <c r="C153" s="12" t="s">
        <v>168</v>
      </c>
      <c r="D153" t="s">
        <v>677</v>
      </c>
      <c r="E153" s="13">
        <v>143</v>
      </c>
      <c r="F153" s="13">
        <v>1237</v>
      </c>
      <c r="G153" t="s">
        <v>926</v>
      </c>
    </row>
    <row r="154" spans="1:7" x14ac:dyDescent="0.25">
      <c r="A154" t="s">
        <v>1141</v>
      </c>
      <c r="B154" s="15" t="s">
        <v>154</v>
      </c>
      <c r="C154" s="12" t="s">
        <v>170</v>
      </c>
      <c r="D154" t="s">
        <v>677</v>
      </c>
      <c r="E154" s="13">
        <v>119</v>
      </c>
      <c r="F154" s="13">
        <v>2783</v>
      </c>
      <c r="G154" t="s">
        <v>928</v>
      </c>
    </row>
    <row r="155" spans="1:7" x14ac:dyDescent="0.25">
      <c r="A155" t="s">
        <v>1142</v>
      </c>
      <c r="B155" s="15" t="s">
        <v>154</v>
      </c>
      <c r="C155" s="12" t="s">
        <v>173</v>
      </c>
      <c r="D155" t="s">
        <v>918</v>
      </c>
      <c r="E155" s="13">
        <v>127</v>
      </c>
      <c r="F155" s="13">
        <v>797</v>
      </c>
      <c r="G155" t="s">
        <v>930</v>
      </c>
    </row>
    <row r="156" spans="1:7" x14ac:dyDescent="0.25">
      <c r="A156" t="s">
        <v>1143</v>
      </c>
      <c r="B156" s="15" t="s">
        <v>154</v>
      </c>
      <c r="C156" s="12" t="s">
        <v>154</v>
      </c>
      <c r="D156" t="s">
        <v>918</v>
      </c>
      <c r="E156" s="13">
        <v>188</v>
      </c>
      <c r="F156" s="13">
        <v>1590</v>
      </c>
      <c r="G156" t="s">
        <v>932</v>
      </c>
    </row>
    <row r="157" spans="1:7" x14ac:dyDescent="0.25">
      <c r="A157" t="s">
        <v>1144</v>
      </c>
      <c r="B157" s="15" t="s">
        <v>154</v>
      </c>
      <c r="C157" s="12" t="s">
        <v>154</v>
      </c>
      <c r="D157" t="s">
        <v>677</v>
      </c>
      <c r="E157" s="13">
        <v>160</v>
      </c>
      <c r="F157" s="13">
        <v>1322</v>
      </c>
      <c r="G157" t="s">
        <v>934</v>
      </c>
    </row>
    <row r="158" spans="1:7" x14ac:dyDescent="0.25">
      <c r="A158" t="s">
        <v>1145</v>
      </c>
      <c r="B158" s="15" t="s">
        <v>154</v>
      </c>
      <c r="C158" s="12" t="s">
        <v>176</v>
      </c>
      <c r="D158" t="s">
        <v>677</v>
      </c>
      <c r="E158" s="13">
        <v>88</v>
      </c>
      <c r="F158" s="13">
        <v>1662</v>
      </c>
      <c r="G158" t="s">
        <v>935</v>
      </c>
    </row>
    <row r="159" spans="1:7" x14ac:dyDescent="0.25">
      <c r="A159" t="s">
        <v>1146</v>
      </c>
      <c r="B159" s="15" t="s">
        <v>154</v>
      </c>
      <c r="C159" s="12" t="s">
        <v>179</v>
      </c>
      <c r="D159" t="s">
        <v>677</v>
      </c>
      <c r="E159" s="13">
        <v>65</v>
      </c>
      <c r="F159" s="13">
        <v>595</v>
      </c>
      <c r="G159" t="s">
        <v>937</v>
      </c>
    </row>
    <row r="160" spans="1:7" x14ac:dyDescent="0.25">
      <c r="A160" t="s">
        <v>1147</v>
      </c>
      <c r="B160" s="15" t="s">
        <v>154</v>
      </c>
      <c r="C160" s="12" t="s">
        <v>182</v>
      </c>
      <c r="D160" t="s">
        <v>918</v>
      </c>
      <c r="E160" s="13">
        <v>24</v>
      </c>
      <c r="F160" s="13">
        <v>268</v>
      </c>
      <c r="G160" t="s">
        <v>939</v>
      </c>
    </row>
    <row r="161" spans="1:7" x14ac:dyDescent="0.25">
      <c r="A161" t="s">
        <v>1148</v>
      </c>
      <c r="B161" s="15" t="s">
        <v>154</v>
      </c>
      <c r="C161" s="12" t="s">
        <v>182</v>
      </c>
      <c r="D161" t="s">
        <v>677</v>
      </c>
      <c r="E161" s="13">
        <v>150</v>
      </c>
      <c r="F161" s="13">
        <v>2204</v>
      </c>
      <c r="G161" t="s">
        <v>941</v>
      </c>
    </row>
    <row r="162" spans="1:7" x14ac:dyDescent="0.25">
      <c r="A162" t="s">
        <v>1149</v>
      </c>
      <c r="B162" s="14" t="s">
        <v>154</v>
      </c>
      <c r="C162" s="12" t="s">
        <v>184</v>
      </c>
      <c r="D162" t="s">
        <v>918</v>
      </c>
      <c r="E162" s="13">
        <v>55</v>
      </c>
      <c r="F162" s="13">
        <v>707</v>
      </c>
      <c r="G162" t="s">
        <v>942</v>
      </c>
    </row>
    <row r="163" spans="1:7" x14ac:dyDescent="0.25">
      <c r="A163" t="s">
        <v>1150</v>
      </c>
      <c r="B163" s="15" t="s">
        <v>352</v>
      </c>
      <c r="C163" s="12" t="s">
        <v>988</v>
      </c>
      <c r="D163" t="s">
        <v>845</v>
      </c>
      <c r="E163" s="13">
        <v>1</v>
      </c>
      <c r="F163" s="13">
        <v>11</v>
      </c>
      <c r="G163" t="s">
        <v>944</v>
      </c>
    </row>
    <row r="164" spans="1:7" x14ac:dyDescent="0.25">
      <c r="A164" t="s">
        <v>1151</v>
      </c>
      <c r="B164" s="15" t="s">
        <v>352</v>
      </c>
      <c r="C164" s="12" t="s">
        <v>186</v>
      </c>
      <c r="D164" t="s">
        <v>347</v>
      </c>
      <c r="E164" s="13">
        <v>1</v>
      </c>
      <c r="F164" s="13">
        <v>22</v>
      </c>
      <c r="G164" t="s">
        <v>946</v>
      </c>
    </row>
    <row r="165" spans="1:7" x14ac:dyDescent="0.25">
      <c r="A165" t="s">
        <v>1152</v>
      </c>
      <c r="B165" s="15" t="s">
        <v>352</v>
      </c>
      <c r="C165" s="12" t="s">
        <v>188</v>
      </c>
      <c r="D165" t="s">
        <v>340</v>
      </c>
      <c r="E165" s="13">
        <v>3</v>
      </c>
      <c r="F165" s="13">
        <v>40</v>
      </c>
      <c r="G165" t="s">
        <v>948</v>
      </c>
    </row>
    <row r="166" spans="1:7" x14ac:dyDescent="0.25">
      <c r="A166" t="s">
        <v>1153</v>
      </c>
      <c r="B166" s="14" t="s">
        <v>352</v>
      </c>
      <c r="C166" s="12" t="s">
        <v>190</v>
      </c>
      <c r="D166" t="s">
        <v>340</v>
      </c>
      <c r="E166" s="13">
        <v>6</v>
      </c>
      <c r="F166" s="13">
        <v>266</v>
      </c>
      <c r="G166" t="s">
        <v>950</v>
      </c>
    </row>
    <row r="167" spans="1:7" x14ac:dyDescent="0.25">
      <c r="A167" t="s">
        <v>1154</v>
      </c>
      <c r="B167" s="15" t="s">
        <v>194</v>
      </c>
      <c r="C167" s="12" t="s">
        <v>195</v>
      </c>
      <c r="D167" t="s">
        <v>741</v>
      </c>
      <c r="E167" s="13">
        <v>57</v>
      </c>
      <c r="F167" s="13">
        <v>1055</v>
      </c>
      <c r="G167" t="s">
        <v>952</v>
      </c>
    </row>
    <row r="168" spans="1:7" x14ac:dyDescent="0.25">
      <c r="A168" t="s">
        <v>1155</v>
      </c>
      <c r="B168" s="15" t="s">
        <v>194</v>
      </c>
      <c r="C168" s="12" t="s">
        <v>195</v>
      </c>
      <c r="D168" t="s">
        <v>789</v>
      </c>
      <c r="E168" s="13">
        <v>12</v>
      </c>
      <c r="F168" s="13">
        <v>310</v>
      </c>
      <c r="G168" t="s">
        <v>954</v>
      </c>
    </row>
    <row r="169" spans="1:7" x14ac:dyDescent="0.25">
      <c r="A169" t="s">
        <v>1156</v>
      </c>
      <c r="B169" s="15" t="s">
        <v>194</v>
      </c>
      <c r="C169" s="12" t="s">
        <v>195</v>
      </c>
      <c r="D169" t="s">
        <v>752</v>
      </c>
      <c r="E169" s="13">
        <v>15</v>
      </c>
      <c r="F169" s="13">
        <v>396</v>
      </c>
      <c r="G169" t="s">
        <v>955</v>
      </c>
    </row>
    <row r="170" spans="1:7" x14ac:dyDescent="0.25">
      <c r="A170" t="s">
        <v>1157</v>
      </c>
      <c r="B170" s="15" t="s">
        <v>194</v>
      </c>
      <c r="C170" s="12" t="s">
        <v>198</v>
      </c>
      <c r="D170" t="s">
        <v>741</v>
      </c>
      <c r="E170" s="13">
        <v>11</v>
      </c>
      <c r="F170" s="13">
        <v>183</v>
      </c>
      <c r="G170" t="s">
        <v>956</v>
      </c>
    </row>
    <row r="171" spans="1:7" x14ac:dyDescent="0.25">
      <c r="A171" t="s">
        <v>1158</v>
      </c>
      <c r="B171" s="15" t="s">
        <v>194</v>
      </c>
      <c r="C171" s="12" t="s">
        <v>198</v>
      </c>
      <c r="D171" t="s">
        <v>789</v>
      </c>
      <c r="E171" s="13">
        <v>75</v>
      </c>
      <c r="F171" s="13">
        <v>2045</v>
      </c>
      <c r="G171" t="s">
        <v>958</v>
      </c>
    </row>
    <row r="172" spans="1:7" x14ac:dyDescent="0.25">
      <c r="A172" t="s">
        <v>1159</v>
      </c>
      <c r="B172" s="15" t="s">
        <v>194</v>
      </c>
      <c r="C172" s="12" t="s">
        <v>198</v>
      </c>
      <c r="D172" t="s">
        <v>960</v>
      </c>
      <c r="E172" s="13">
        <v>2</v>
      </c>
      <c r="F172" s="13">
        <v>23</v>
      </c>
      <c r="G172" t="s">
        <v>959</v>
      </c>
    </row>
    <row r="173" spans="1:7" x14ac:dyDescent="0.25">
      <c r="A173" t="s">
        <v>1160</v>
      </c>
      <c r="B173" s="15" t="s">
        <v>194</v>
      </c>
      <c r="C173" s="12" t="s">
        <v>198</v>
      </c>
      <c r="D173" t="s">
        <v>752</v>
      </c>
      <c r="E173" s="13">
        <v>1</v>
      </c>
      <c r="F173" s="13">
        <v>62</v>
      </c>
      <c r="G173" t="s">
        <v>961</v>
      </c>
    </row>
    <row r="174" spans="1:7" x14ac:dyDescent="0.25">
      <c r="A174" t="s">
        <v>1161</v>
      </c>
      <c r="B174" s="15" t="s">
        <v>194</v>
      </c>
      <c r="C174" s="12" t="s">
        <v>201</v>
      </c>
      <c r="D174" t="s">
        <v>797</v>
      </c>
      <c r="E174" s="13">
        <v>5</v>
      </c>
      <c r="F174" s="13">
        <v>220</v>
      </c>
      <c r="G174" t="s">
        <v>962</v>
      </c>
    </row>
    <row r="175" spans="1:7" x14ac:dyDescent="0.25">
      <c r="A175" t="s">
        <v>1162</v>
      </c>
      <c r="B175" s="15" t="s">
        <v>194</v>
      </c>
      <c r="C175" s="12" t="s">
        <v>201</v>
      </c>
      <c r="D175" t="s">
        <v>789</v>
      </c>
      <c r="E175" s="13">
        <v>2</v>
      </c>
      <c r="F175" s="13">
        <v>103</v>
      </c>
      <c r="G175" t="s">
        <v>964</v>
      </c>
    </row>
    <row r="176" spans="1:7" x14ac:dyDescent="0.25">
      <c r="A176" t="s">
        <v>1163</v>
      </c>
      <c r="B176" s="15" t="s">
        <v>194</v>
      </c>
      <c r="C176" s="12" t="s">
        <v>204</v>
      </c>
      <c r="D176" t="s">
        <v>741</v>
      </c>
      <c r="E176" s="13">
        <v>1</v>
      </c>
      <c r="F176" s="13">
        <v>8</v>
      </c>
      <c r="G176" t="s">
        <v>965</v>
      </c>
    </row>
    <row r="177" spans="1:7" x14ac:dyDescent="0.25">
      <c r="A177" t="s">
        <v>1164</v>
      </c>
      <c r="B177" s="15" t="s">
        <v>194</v>
      </c>
      <c r="C177" s="12" t="s">
        <v>204</v>
      </c>
      <c r="D177" t="s">
        <v>968</v>
      </c>
      <c r="E177" s="13">
        <v>13</v>
      </c>
      <c r="F177" s="13">
        <v>130</v>
      </c>
      <c r="G177" t="s">
        <v>967</v>
      </c>
    </row>
    <row r="178" spans="1:7" x14ac:dyDescent="0.25">
      <c r="A178" t="s">
        <v>1165</v>
      </c>
      <c r="B178" s="15" t="s">
        <v>194</v>
      </c>
      <c r="C178" s="12" t="s">
        <v>204</v>
      </c>
      <c r="D178" t="s">
        <v>970</v>
      </c>
      <c r="E178" s="13">
        <v>5</v>
      </c>
      <c r="F178" s="13">
        <v>57</v>
      </c>
      <c r="G178" t="s">
        <v>969</v>
      </c>
    </row>
    <row r="179" spans="1:7" x14ac:dyDescent="0.25">
      <c r="A179" t="s">
        <v>1166</v>
      </c>
      <c r="B179" s="14" t="s">
        <v>194</v>
      </c>
      <c r="C179" s="12" t="s">
        <v>204</v>
      </c>
      <c r="D179" t="s">
        <v>972</v>
      </c>
      <c r="E179" s="13">
        <v>2</v>
      </c>
      <c r="F179" s="13">
        <v>18</v>
      </c>
      <c r="G179" t="s">
        <v>971</v>
      </c>
    </row>
    <row r="180" spans="1:7" x14ac:dyDescent="0.25">
      <c r="A180" t="s">
        <v>973</v>
      </c>
      <c r="B180" s="16" t="s">
        <v>974</v>
      </c>
      <c r="C180" s="16" t="s">
        <v>973</v>
      </c>
      <c r="D180" s="16"/>
      <c r="E180" s="17">
        <v>8742</v>
      </c>
      <c r="F180" s="17">
        <v>134996</v>
      </c>
      <c r="G180" t="s">
        <v>973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0"/>
  <sheetViews>
    <sheetView topLeftCell="A4" workbookViewId="0">
      <selection activeCell="F171" sqref="F171"/>
    </sheetView>
  </sheetViews>
  <sheetFormatPr baseColWidth="10" defaultRowHeight="15" x14ac:dyDescent="0.25"/>
  <cols>
    <col min="2" max="2" width="16.28515625" customWidth="1"/>
    <col min="3" max="3" width="19.42578125" customWidth="1"/>
    <col min="4" max="4" width="18.5703125" customWidth="1"/>
  </cols>
  <sheetData>
    <row r="1" spans="1:6" x14ac:dyDescent="0.25">
      <c r="A1" s="18" t="s">
        <v>1217</v>
      </c>
      <c r="B1" s="18" t="s">
        <v>1218</v>
      </c>
    </row>
    <row r="2" spans="1:6" x14ac:dyDescent="0.25">
      <c r="A2" s="19" t="s">
        <v>1219</v>
      </c>
      <c r="B2" s="19" t="s">
        <v>326</v>
      </c>
    </row>
    <row r="4" spans="1:6" x14ac:dyDescent="0.25">
      <c r="B4" s="11" t="s">
        <v>627</v>
      </c>
      <c r="C4" s="11" t="s">
        <v>628</v>
      </c>
      <c r="D4" s="11" t="s">
        <v>629</v>
      </c>
      <c r="E4" s="11" t="s">
        <v>630</v>
      </c>
      <c r="F4" s="11" t="s">
        <v>631</v>
      </c>
    </row>
    <row r="5" spans="1:6" x14ac:dyDescent="0.25">
      <c r="A5" s="10" t="s">
        <v>989</v>
      </c>
      <c r="B5" s="10" t="s">
        <v>3</v>
      </c>
      <c r="C5" s="10" t="s">
        <v>633</v>
      </c>
      <c r="D5" s="10" t="s">
        <v>340</v>
      </c>
      <c r="E5" s="10">
        <v>124</v>
      </c>
      <c r="F5" s="10">
        <v>6199</v>
      </c>
    </row>
    <row r="6" spans="1:6" x14ac:dyDescent="0.25">
      <c r="A6" s="10" t="s">
        <v>990</v>
      </c>
      <c r="B6" s="10" t="s">
        <v>3</v>
      </c>
      <c r="C6" s="10" t="s">
        <v>635</v>
      </c>
      <c r="D6" s="10" t="s">
        <v>340</v>
      </c>
      <c r="E6" s="10">
        <v>169</v>
      </c>
      <c r="F6" s="10">
        <v>10177</v>
      </c>
    </row>
    <row r="7" spans="1:6" x14ac:dyDescent="0.25">
      <c r="A7" s="10" t="s">
        <v>991</v>
      </c>
      <c r="B7" s="10" t="s">
        <v>3</v>
      </c>
      <c r="C7" s="10" t="s">
        <v>635</v>
      </c>
      <c r="D7" s="10" t="s">
        <v>637</v>
      </c>
      <c r="E7" s="10">
        <v>38</v>
      </c>
      <c r="F7" s="10">
        <v>2465</v>
      </c>
    </row>
    <row r="8" spans="1:6" x14ac:dyDescent="0.25">
      <c r="A8" s="10" t="s">
        <v>992</v>
      </c>
      <c r="B8" s="10" t="s">
        <v>214</v>
      </c>
      <c r="C8" s="10" t="s">
        <v>639</v>
      </c>
      <c r="D8" s="10" t="s">
        <v>640</v>
      </c>
      <c r="E8" s="10">
        <v>9</v>
      </c>
      <c r="F8" s="10">
        <v>226</v>
      </c>
    </row>
    <row r="9" spans="1:6" x14ac:dyDescent="0.25">
      <c r="A9" s="10" t="s">
        <v>993</v>
      </c>
      <c r="B9" s="10" t="s">
        <v>214</v>
      </c>
      <c r="C9" s="10" t="s">
        <v>642</v>
      </c>
      <c r="D9" s="10" t="s">
        <v>640</v>
      </c>
      <c r="E9" s="10">
        <v>53</v>
      </c>
      <c r="F9" s="10">
        <v>2472</v>
      </c>
    </row>
    <row r="10" spans="1:6" x14ac:dyDescent="0.25">
      <c r="A10" s="10" t="s">
        <v>994</v>
      </c>
      <c r="B10" s="10" t="s">
        <v>214</v>
      </c>
      <c r="C10" s="10" t="s">
        <v>644</v>
      </c>
      <c r="D10" s="10" t="s">
        <v>640</v>
      </c>
      <c r="E10" s="10">
        <v>23</v>
      </c>
      <c r="F10" s="10">
        <v>860</v>
      </c>
    </row>
    <row r="11" spans="1:6" x14ac:dyDescent="0.25">
      <c r="A11" s="10" t="s">
        <v>995</v>
      </c>
      <c r="B11" s="10" t="s">
        <v>214</v>
      </c>
      <c r="C11" s="10" t="s">
        <v>646</v>
      </c>
      <c r="D11" s="10" t="s">
        <v>640</v>
      </c>
      <c r="E11" s="10">
        <v>18</v>
      </c>
      <c r="F11" s="10">
        <v>566</v>
      </c>
    </row>
    <row r="12" spans="1:6" x14ac:dyDescent="0.25">
      <c r="A12" s="10" t="s">
        <v>996</v>
      </c>
      <c r="B12" s="10" t="s">
        <v>214</v>
      </c>
      <c r="C12" s="10" t="s">
        <v>648</v>
      </c>
      <c r="D12" s="10" t="s">
        <v>640</v>
      </c>
      <c r="E12" s="10">
        <v>63</v>
      </c>
      <c r="F12" s="10">
        <v>3261</v>
      </c>
    </row>
    <row r="13" spans="1:6" x14ac:dyDescent="0.25">
      <c r="A13" s="10" t="s">
        <v>997</v>
      </c>
      <c r="B13" s="10" t="s">
        <v>214</v>
      </c>
      <c r="C13" s="10" t="s">
        <v>650</v>
      </c>
      <c r="D13" s="10" t="s">
        <v>640</v>
      </c>
      <c r="E13" s="10">
        <v>53</v>
      </c>
      <c r="F13" s="10">
        <v>2405</v>
      </c>
    </row>
    <row r="14" spans="1:6" x14ac:dyDescent="0.25">
      <c r="A14" s="10" t="s">
        <v>998</v>
      </c>
      <c r="B14" s="10" t="s">
        <v>214</v>
      </c>
      <c r="C14" s="10" t="s">
        <v>652</v>
      </c>
      <c r="D14" s="10" t="s">
        <v>640</v>
      </c>
      <c r="E14" s="10">
        <v>4</v>
      </c>
      <c r="F14" s="10">
        <v>103</v>
      </c>
    </row>
    <row r="15" spans="1:6" x14ac:dyDescent="0.25">
      <c r="A15" s="10" t="s">
        <v>999</v>
      </c>
      <c r="B15" s="10" t="s">
        <v>214</v>
      </c>
      <c r="C15" s="10" t="s">
        <v>654</v>
      </c>
      <c r="D15" s="10" t="s">
        <v>640</v>
      </c>
      <c r="E15" s="10">
        <v>144</v>
      </c>
      <c r="F15" s="10">
        <v>6182</v>
      </c>
    </row>
    <row r="16" spans="1:6" x14ac:dyDescent="0.25">
      <c r="A16" s="10" t="s">
        <v>1000</v>
      </c>
      <c r="B16" s="10" t="s">
        <v>214</v>
      </c>
      <c r="C16" s="10" t="s">
        <v>656</v>
      </c>
      <c r="D16" s="10" t="s">
        <v>640</v>
      </c>
      <c r="E16" s="10">
        <v>150</v>
      </c>
      <c r="F16" s="10">
        <v>6260</v>
      </c>
    </row>
    <row r="17" spans="1:6" x14ac:dyDescent="0.25">
      <c r="A17" s="10" t="s">
        <v>1001</v>
      </c>
      <c r="B17" s="10" t="s">
        <v>214</v>
      </c>
      <c r="C17" s="10" t="s">
        <v>658</v>
      </c>
      <c r="D17" s="10" t="s">
        <v>640</v>
      </c>
      <c r="E17" s="10">
        <v>5</v>
      </c>
      <c r="F17" s="10">
        <v>57</v>
      </c>
    </row>
    <row r="18" spans="1:6" x14ac:dyDescent="0.25">
      <c r="A18" s="10" t="s">
        <v>1002</v>
      </c>
      <c r="B18" s="10" t="s">
        <v>214</v>
      </c>
      <c r="C18" s="10" t="s">
        <v>660</v>
      </c>
      <c r="D18" s="10" t="s">
        <v>640</v>
      </c>
      <c r="E18" s="10">
        <v>81</v>
      </c>
      <c r="F18" s="10">
        <v>3968</v>
      </c>
    </row>
    <row r="19" spans="1:6" x14ac:dyDescent="0.25">
      <c r="A19" s="10" t="s">
        <v>1003</v>
      </c>
      <c r="B19" s="10" t="s">
        <v>214</v>
      </c>
      <c r="C19" s="10" t="s">
        <v>662</v>
      </c>
      <c r="D19" s="10" t="s">
        <v>640</v>
      </c>
      <c r="E19" s="10">
        <v>63</v>
      </c>
      <c r="F19" s="10">
        <v>3838</v>
      </c>
    </row>
    <row r="20" spans="1:6" x14ac:dyDescent="0.25">
      <c r="A20" s="10" t="s">
        <v>1004</v>
      </c>
      <c r="B20" s="10" t="s">
        <v>214</v>
      </c>
      <c r="C20" s="10" t="s">
        <v>664</v>
      </c>
      <c r="D20" s="10" t="s">
        <v>640</v>
      </c>
      <c r="E20" s="10">
        <v>16</v>
      </c>
      <c r="F20" s="10">
        <v>295</v>
      </c>
    </row>
    <row r="21" spans="1:6" x14ac:dyDescent="0.25">
      <c r="A21" s="10" t="s">
        <v>1005</v>
      </c>
      <c r="B21" s="10" t="s">
        <v>214</v>
      </c>
      <c r="C21" s="10" t="s">
        <v>666</v>
      </c>
      <c r="D21" s="10" t="s">
        <v>640</v>
      </c>
      <c r="E21" s="10">
        <v>74</v>
      </c>
      <c r="F21" s="10">
        <v>3908</v>
      </c>
    </row>
    <row r="22" spans="1:6" x14ac:dyDescent="0.25">
      <c r="A22" s="10" t="s">
        <v>1006</v>
      </c>
      <c r="B22" s="10" t="s">
        <v>214</v>
      </c>
      <c r="C22" s="10" t="s">
        <v>668</v>
      </c>
      <c r="D22" s="10" t="s">
        <v>640</v>
      </c>
      <c r="E22" s="10">
        <v>52</v>
      </c>
      <c r="F22" s="10">
        <v>1716</v>
      </c>
    </row>
    <row r="23" spans="1:6" x14ac:dyDescent="0.25">
      <c r="A23" s="10" t="s">
        <v>1007</v>
      </c>
      <c r="B23" s="10" t="s">
        <v>214</v>
      </c>
      <c r="C23" s="10" t="s">
        <v>670</v>
      </c>
      <c r="D23" s="10" t="s">
        <v>640</v>
      </c>
      <c r="E23" s="10">
        <v>13</v>
      </c>
      <c r="F23" s="10">
        <v>274</v>
      </c>
    </row>
    <row r="24" spans="1:6" x14ac:dyDescent="0.25">
      <c r="A24" s="10" t="s">
        <v>1008</v>
      </c>
      <c r="B24" s="10" t="s">
        <v>214</v>
      </c>
      <c r="C24" s="10" t="s">
        <v>672</v>
      </c>
      <c r="D24" s="10" t="s">
        <v>640</v>
      </c>
      <c r="E24" s="10">
        <v>34</v>
      </c>
      <c r="F24" s="10">
        <v>1959</v>
      </c>
    </row>
    <row r="25" spans="1:6" x14ac:dyDescent="0.25">
      <c r="A25" s="10" t="s">
        <v>1009</v>
      </c>
      <c r="B25" s="10" t="s">
        <v>214</v>
      </c>
      <c r="C25" s="10" t="s">
        <v>674</v>
      </c>
      <c r="D25" s="10" t="s">
        <v>640</v>
      </c>
      <c r="E25" s="10">
        <v>113</v>
      </c>
      <c r="F25" s="10">
        <v>4003</v>
      </c>
    </row>
    <row r="26" spans="1:6" x14ac:dyDescent="0.25">
      <c r="A26" s="10" t="s">
        <v>1010</v>
      </c>
      <c r="B26" s="10" t="s">
        <v>8</v>
      </c>
      <c r="C26" s="10" t="s">
        <v>676</v>
      </c>
      <c r="D26" s="10" t="s">
        <v>677</v>
      </c>
      <c r="E26" s="10">
        <v>126</v>
      </c>
      <c r="F26" s="10">
        <v>3461</v>
      </c>
    </row>
    <row r="27" spans="1:6" x14ac:dyDescent="0.25">
      <c r="A27" s="10" t="s">
        <v>1011</v>
      </c>
      <c r="B27" s="10" t="s">
        <v>8</v>
      </c>
      <c r="C27" s="10" t="s">
        <v>679</v>
      </c>
      <c r="D27" s="10" t="s">
        <v>680</v>
      </c>
      <c r="E27" s="10">
        <v>197</v>
      </c>
      <c r="F27" s="10">
        <v>14842</v>
      </c>
    </row>
    <row r="28" spans="1:6" x14ac:dyDescent="0.25">
      <c r="A28" s="10" t="s">
        <v>1012</v>
      </c>
      <c r="B28" s="10" t="s">
        <v>8</v>
      </c>
      <c r="C28" s="10" t="s">
        <v>341</v>
      </c>
      <c r="D28" s="10" t="s">
        <v>677</v>
      </c>
      <c r="E28" s="10">
        <v>37</v>
      </c>
      <c r="F28" s="10">
        <v>1095</v>
      </c>
    </row>
    <row r="29" spans="1:6" x14ac:dyDescent="0.25">
      <c r="A29" s="10" t="s">
        <v>1013</v>
      </c>
      <c r="B29" s="10" t="s">
        <v>8</v>
      </c>
      <c r="C29" s="10" t="s">
        <v>683</v>
      </c>
      <c r="D29" s="10" t="s">
        <v>680</v>
      </c>
      <c r="E29" s="10">
        <v>93</v>
      </c>
      <c r="F29" s="10">
        <v>2999</v>
      </c>
    </row>
    <row r="30" spans="1:6" x14ac:dyDescent="0.25">
      <c r="A30" s="10" t="s">
        <v>1014</v>
      </c>
      <c r="B30" s="10" t="s">
        <v>8</v>
      </c>
      <c r="C30" s="10" t="s">
        <v>685</v>
      </c>
      <c r="D30" s="10" t="s">
        <v>680</v>
      </c>
      <c r="E30" s="10">
        <v>98</v>
      </c>
      <c r="F30" s="10">
        <v>5518</v>
      </c>
    </row>
    <row r="31" spans="1:6" x14ac:dyDescent="0.25">
      <c r="A31" s="10" t="s">
        <v>1015</v>
      </c>
      <c r="B31" s="10" t="s">
        <v>8</v>
      </c>
      <c r="C31" s="10" t="s">
        <v>687</v>
      </c>
      <c r="D31" s="10" t="s">
        <v>677</v>
      </c>
      <c r="E31" s="10">
        <v>142</v>
      </c>
      <c r="F31" s="10">
        <v>7724</v>
      </c>
    </row>
    <row r="32" spans="1:6" x14ac:dyDescent="0.25">
      <c r="A32" s="10" t="s">
        <v>1016</v>
      </c>
      <c r="B32" s="10" t="s">
        <v>8</v>
      </c>
      <c r="C32" s="10" t="s">
        <v>689</v>
      </c>
      <c r="D32" s="10" t="s">
        <v>677</v>
      </c>
      <c r="E32" s="10">
        <v>82</v>
      </c>
      <c r="F32" s="10">
        <v>3109</v>
      </c>
    </row>
    <row r="33" spans="1:6" x14ac:dyDescent="0.25">
      <c r="A33" s="10" t="s">
        <v>1017</v>
      </c>
      <c r="B33" s="10" t="s">
        <v>8</v>
      </c>
      <c r="C33" s="10" t="s">
        <v>691</v>
      </c>
      <c r="D33" s="10" t="s">
        <v>680</v>
      </c>
      <c r="E33" s="10">
        <v>35</v>
      </c>
      <c r="F33" s="10">
        <v>1683</v>
      </c>
    </row>
    <row r="34" spans="1:6" x14ac:dyDescent="0.25">
      <c r="A34" s="10" t="s">
        <v>1167</v>
      </c>
      <c r="B34" s="10" t="s">
        <v>28</v>
      </c>
      <c r="C34" s="10" t="s">
        <v>1168</v>
      </c>
      <c r="D34" s="10" t="s">
        <v>677</v>
      </c>
      <c r="E34" s="10">
        <v>19</v>
      </c>
      <c r="F34" s="10">
        <v>379</v>
      </c>
    </row>
    <row r="35" spans="1:6" x14ac:dyDescent="0.25">
      <c r="A35" s="10" t="s">
        <v>1018</v>
      </c>
      <c r="B35" s="10" t="s">
        <v>28</v>
      </c>
      <c r="C35" s="10" t="s">
        <v>693</v>
      </c>
      <c r="D35" s="10" t="s">
        <v>680</v>
      </c>
      <c r="E35" s="10">
        <v>51</v>
      </c>
      <c r="F35" s="10">
        <v>930</v>
      </c>
    </row>
    <row r="36" spans="1:6" x14ac:dyDescent="0.25">
      <c r="A36" s="10" t="s">
        <v>1169</v>
      </c>
      <c r="B36" s="10" t="s">
        <v>28</v>
      </c>
      <c r="C36" s="10" t="s">
        <v>1170</v>
      </c>
      <c r="D36" s="10" t="s">
        <v>677</v>
      </c>
      <c r="E36" s="10">
        <v>7</v>
      </c>
      <c r="F36" s="10">
        <v>36</v>
      </c>
    </row>
    <row r="37" spans="1:6" x14ac:dyDescent="0.25">
      <c r="A37" s="10" t="s">
        <v>1019</v>
      </c>
      <c r="B37" s="10" t="s">
        <v>28</v>
      </c>
      <c r="C37" s="10" t="s">
        <v>695</v>
      </c>
      <c r="D37" s="10" t="s">
        <v>677</v>
      </c>
      <c r="E37" s="10">
        <v>34</v>
      </c>
      <c r="F37" s="10">
        <v>1218</v>
      </c>
    </row>
    <row r="38" spans="1:6" x14ac:dyDescent="0.25">
      <c r="A38" s="10" t="s">
        <v>1020</v>
      </c>
      <c r="B38" s="12" t="s">
        <v>39</v>
      </c>
      <c r="C38" s="12" t="s">
        <v>697</v>
      </c>
      <c r="D38" t="s">
        <v>680</v>
      </c>
      <c r="E38" s="13">
        <v>60</v>
      </c>
      <c r="F38" s="13">
        <v>3144</v>
      </c>
    </row>
    <row r="39" spans="1:6" x14ac:dyDescent="0.25">
      <c r="A39" s="10" t="s">
        <v>1021</v>
      </c>
      <c r="B39" s="12" t="s">
        <v>39</v>
      </c>
      <c r="C39" s="12" t="s">
        <v>699</v>
      </c>
      <c r="D39" t="s">
        <v>680</v>
      </c>
      <c r="E39" s="13">
        <v>236</v>
      </c>
      <c r="F39" s="13">
        <v>13173</v>
      </c>
    </row>
    <row r="40" spans="1:6" x14ac:dyDescent="0.25">
      <c r="A40" s="10" t="s">
        <v>1022</v>
      </c>
      <c r="B40" s="12" t="s">
        <v>39</v>
      </c>
      <c r="C40" s="12" t="s">
        <v>701</v>
      </c>
      <c r="D40" t="s">
        <v>680</v>
      </c>
      <c r="E40" s="13">
        <v>23</v>
      </c>
      <c r="F40" s="13">
        <v>1347</v>
      </c>
    </row>
    <row r="41" spans="1:6" x14ac:dyDescent="0.25">
      <c r="A41" s="10" t="s">
        <v>1023</v>
      </c>
      <c r="B41" s="12" t="s">
        <v>39</v>
      </c>
      <c r="C41" s="12" t="s">
        <v>703</v>
      </c>
      <c r="D41" t="s">
        <v>680</v>
      </c>
      <c r="E41" s="13">
        <v>194</v>
      </c>
      <c r="F41" s="13">
        <v>9369</v>
      </c>
    </row>
    <row r="42" spans="1:6" x14ac:dyDescent="0.25">
      <c r="A42" s="10" t="s">
        <v>1171</v>
      </c>
      <c r="B42" s="12" t="s">
        <v>39</v>
      </c>
      <c r="C42" s="12" t="s">
        <v>705</v>
      </c>
      <c r="D42" t="s">
        <v>749</v>
      </c>
      <c r="E42" s="13">
        <v>1</v>
      </c>
      <c r="F42" s="13">
        <v>12</v>
      </c>
    </row>
    <row r="43" spans="1:6" x14ac:dyDescent="0.25">
      <c r="A43" s="10" t="s">
        <v>1024</v>
      </c>
      <c r="B43" s="12" t="s">
        <v>39</v>
      </c>
      <c r="C43" s="12" t="s">
        <v>705</v>
      </c>
      <c r="D43" t="s">
        <v>680</v>
      </c>
      <c r="E43" s="13">
        <v>211</v>
      </c>
      <c r="F43" s="13">
        <v>10803</v>
      </c>
    </row>
    <row r="44" spans="1:6" x14ac:dyDescent="0.25">
      <c r="A44" s="10" t="s">
        <v>1025</v>
      </c>
      <c r="B44" s="12" t="s">
        <v>39</v>
      </c>
      <c r="C44" s="12" t="s">
        <v>707</v>
      </c>
      <c r="D44" t="s">
        <v>680</v>
      </c>
      <c r="E44" s="13">
        <v>112</v>
      </c>
      <c r="F44" s="13">
        <v>2979</v>
      </c>
    </row>
    <row r="45" spans="1:6" x14ac:dyDescent="0.25">
      <c r="A45" s="10" t="s">
        <v>1026</v>
      </c>
      <c r="B45" s="12" t="s">
        <v>39</v>
      </c>
      <c r="C45" s="12" t="s">
        <v>709</v>
      </c>
      <c r="D45" t="s">
        <v>680</v>
      </c>
      <c r="E45" s="13">
        <v>97</v>
      </c>
      <c r="F45" s="13">
        <v>1590</v>
      </c>
    </row>
    <row r="46" spans="1:6" x14ac:dyDescent="0.25">
      <c r="A46" s="10" t="s">
        <v>1027</v>
      </c>
      <c r="B46" s="14" t="s">
        <v>39</v>
      </c>
      <c r="C46" s="12" t="s">
        <v>711</v>
      </c>
      <c r="D46" t="s">
        <v>680</v>
      </c>
      <c r="E46" s="13">
        <v>48</v>
      </c>
      <c r="F46" s="13">
        <v>1253</v>
      </c>
    </row>
    <row r="47" spans="1:6" x14ac:dyDescent="0.25">
      <c r="A47" s="10" t="s">
        <v>1028</v>
      </c>
      <c r="B47" s="12" t="s">
        <v>39</v>
      </c>
      <c r="C47" s="12" t="s">
        <v>713</v>
      </c>
      <c r="D47" t="s">
        <v>680</v>
      </c>
      <c r="E47" s="13">
        <v>52</v>
      </c>
      <c r="F47" s="13">
        <v>1588</v>
      </c>
    </row>
    <row r="48" spans="1:6" x14ac:dyDescent="0.25">
      <c r="A48" s="10" t="s">
        <v>1029</v>
      </c>
      <c r="B48" s="12" t="s">
        <v>39</v>
      </c>
      <c r="C48" s="12" t="s">
        <v>715</v>
      </c>
      <c r="D48" t="s">
        <v>680</v>
      </c>
      <c r="E48" s="13">
        <v>2</v>
      </c>
      <c r="F48" s="13">
        <v>216</v>
      </c>
    </row>
    <row r="49" spans="1:6" x14ac:dyDescent="0.25">
      <c r="A49" s="10" t="s">
        <v>1030</v>
      </c>
      <c r="B49" s="12" t="s">
        <v>39</v>
      </c>
      <c r="C49" s="12" t="s">
        <v>717</v>
      </c>
      <c r="D49" t="s">
        <v>680</v>
      </c>
      <c r="E49" s="13">
        <v>86</v>
      </c>
      <c r="F49" s="13">
        <v>3034</v>
      </c>
    </row>
    <row r="50" spans="1:6" x14ac:dyDescent="0.25">
      <c r="A50" s="10" t="s">
        <v>1031</v>
      </c>
      <c r="B50" s="14" t="s">
        <v>63</v>
      </c>
      <c r="C50" s="12" t="s">
        <v>719</v>
      </c>
      <c r="D50" t="s">
        <v>720</v>
      </c>
      <c r="E50" s="13">
        <v>8</v>
      </c>
      <c r="F50" s="13">
        <v>522</v>
      </c>
    </row>
    <row r="51" spans="1:6" x14ac:dyDescent="0.25">
      <c r="A51" s="10" t="s">
        <v>1032</v>
      </c>
      <c r="B51" s="12" t="s">
        <v>63</v>
      </c>
      <c r="C51" s="12" t="s">
        <v>722</v>
      </c>
      <c r="D51" t="s">
        <v>723</v>
      </c>
      <c r="E51" s="13">
        <v>3</v>
      </c>
      <c r="F51" s="13">
        <v>35</v>
      </c>
    </row>
    <row r="52" spans="1:6" x14ac:dyDescent="0.25">
      <c r="A52" s="10" t="s">
        <v>1033</v>
      </c>
      <c r="B52" s="12" t="s">
        <v>63</v>
      </c>
      <c r="C52" s="12" t="s">
        <v>725</v>
      </c>
      <c r="D52" t="s">
        <v>723</v>
      </c>
      <c r="E52" s="13">
        <v>1</v>
      </c>
      <c r="F52" s="13">
        <v>46</v>
      </c>
    </row>
    <row r="53" spans="1:6" x14ac:dyDescent="0.25">
      <c r="A53" s="10" t="s">
        <v>1034</v>
      </c>
      <c r="B53" s="12" t="s">
        <v>63</v>
      </c>
      <c r="C53" s="12" t="s">
        <v>727</v>
      </c>
      <c r="D53" t="s">
        <v>340</v>
      </c>
      <c r="E53" s="13">
        <v>16</v>
      </c>
      <c r="F53" s="13">
        <v>140</v>
      </c>
    </row>
    <row r="54" spans="1:6" x14ac:dyDescent="0.25">
      <c r="A54" s="10" t="s">
        <v>1035</v>
      </c>
      <c r="B54" s="12" t="s">
        <v>66</v>
      </c>
      <c r="C54" s="12" t="s">
        <v>729</v>
      </c>
      <c r="D54" t="s">
        <v>677</v>
      </c>
      <c r="E54" s="13">
        <v>46</v>
      </c>
      <c r="F54" s="13">
        <v>3061</v>
      </c>
    </row>
    <row r="55" spans="1:6" x14ac:dyDescent="0.25">
      <c r="A55" s="10" t="s">
        <v>1036</v>
      </c>
      <c r="B55" s="12" t="s">
        <v>66</v>
      </c>
      <c r="C55" s="12" t="s">
        <v>731</v>
      </c>
      <c r="D55" t="s">
        <v>677</v>
      </c>
      <c r="E55" s="13">
        <v>28</v>
      </c>
      <c r="F55" s="13">
        <v>1365</v>
      </c>
    </row>
    <row r="56" spans="1:6" x14ac:dyDescent="0.25">
      <c r="A56" s="10" t="s">
        <v>1037</v>
      </c>
      <c r="B56" s="12" t="s">
        <v>66</v>
      </c>
      <c r="C56" s="12" t="s">
        <v>450</v>
      </c>
      <c r="D56" t="s">
        <v>677</v>
      </c>
      <c r="E56" s="13">
        <v>23</v>
      </c>
      <c r="F56" s="13">
        <v>1202</v>
      </c>
    </row>
    <row r="57" spans="1:6" x14ac:dyDescent="0.25">
      <c r="A57" s="10" t="s">
        <v>1038</v>
      </c>
      <c r="B57" s="12" t="s">
        <v>66</v>
      </c>
      <c r="C57" s="12" t="s">
        <v>734</v>
      </c>
      <c r="D57" t="s">
        <v>677</v>
      </c>
      <c r="E57" s="13">
        <v>45</v>
      </c>
      <c r="F57" s="13">
        <v>2078</v>
      </c>
    </row>
    <row r="58" spans="1:6" x14ac:dyDescent="0.25">
      <c r="A58" s="10" t="s">
        <v>1039</v>
      </c>
      <c r="B58" s="12" t="s">
        <v>66</v>
      </c>
      <c r="C58" s="12" t="s">
        <v>736</v>
      </c>
      <c r="D58" t="s">
        <v>677</v>
      </c>
      <c r="E58" s="13">
        <v>41</v>
      </c>
      <c r="F58" s="13">
        <v>1237</v>
      </c>
    </row>
    <row r="59" spans="1:6" x14ac:dyDescent="0.25">
      <c r="A59" s="10" t="s">
        <v>1040</v>
      </c>
      <c r="B59" s="12" t="s">
        <v>66</v>
      </c>
      <c r="C59" s="12" t="s">
        <v>738</v>
      </c>
      <c r="D59" t="s">
        <v>677</v>
      </c>
      <c r="E59" s="13">
        <v>136</v>
      </c>
      <c r="F59" s="13">
        <v>11306</v>
      </c>
    </row>
    <row r="60" spans="1:6" x14ac:dyDescent="0.25">
      <c r="A60" s="10" t="s">
        <v>1041</v>
      </c>
      <c r="B60" s="12" t="s">
        <v>66</v>
      </c>
      <c r="C60" s="12" t="s">
        <v>740</v>
      </c>
      <c r="D60" t="s">
        <v>741</v>
      </c>
      <c r="E60" s="13">
        <v>12</v>
      </c>
      <c r="F60" s="13">
        <v>559</v>
      </c>
    </row>
    <row r="61" spans="1:6" x14ac:dyDescent="0.25">
      <c r="A61" s="10" t="s">
        <v>1042</v>
      </c>
      <c r="B61" s="12" t="s">
        <v>66</v>
      </c>
      <c r="C61" s="12" t="s">
        <v>740</v>
      </c>
      <c r="D61" t="s">
        <v>680</v>
      </c>
      <c r="E61" s="13">
        <v>21</v>
      </c>
      <c r="F61" s="13">
        <v>1305</v>
      </c>
    </row>
    <row r="62" spans="1:6" x14ac:dyDescent="0.25">
      <c r="A62" s="10" t="s">
        <v>1043</v>
      </c>
      <c r="B62" s="12" t="s">
        <v>66</v>
      </c>
      <c r="C62" s="12" t="s">
        <v>740</v>
      </c>
      <c r="D62" t="s">
        <v>677</v>
      </c>
      <c r="E62" s="13">
        <v>48</v>
      </c>
      <c r="F62" s="13">
        <v>2302</v>
      </c>
    </row>
    <row r="63" spans="1:6" x14ac:dyDescent="0.25">
      <c r="A63" s="10" t="s">
        <v>1044</v>
      </c>
      <c r="B63" s="12" t="s">
        <v>66</v>
      </c>
      <c r="C63" s="12" t="s">
        <v>745</v>
      </c>
      <c r="D63" t="s">
        <v>677</v>
      </c>
      <c r="E63" s="13">
        <v>103</v>
      </c>
      <c r="F63" s="13">
        <v>3774</v>
      </c>
    </row>
    <row r="64" spans="1:6" x14ac:dyDescent="0.25">
      <c r="A64" s="10" t="s">
        <v>1045</v>
      </c>
      <c r="B64" s="12" t="s">
        <v>66</v>
      </c>
      <c r="C64" s="12" t="s">
        <v>747</v>
      </c>
      <c r="D64" t="s">
        <v>741</v>
      </c>
      <c r="E64" s="13">
        <v>5</v>
      </c>
      <c r="F64" s="13">
        <v>274</v>
      </c>
    </row>
    <row r="65" spans="1:6" x14ac:dyDescent="0.25">
      <c r="A65" s="10" t="s">
        <v>1172</v>
      </c>
      <c r="B65" s="12" t="s">
        <v>66</v>
      </c>
      <c r="C65" s="12" t="s">
        <v>747</v>
      </c>
      <c r="D65" t="s">
        <v>819</v>
      </c>
      <c r="E65" s="13">
        <v>3</v>
      </c>
      <c r="F65" s="13">
        <v>75</v>
      </c>
    </row>
    <row r="66" spans="1:6" x14ac:dyDescent="0.25">
      <c r="A66" s="10" t="s">
        <v>1046</v>
      </c>
      <c r="B66" s="12" t="s">
        <v>66</v>
      </c>
      <c r="C66" s="12" t="s">
        <v>747</v>
      </c>
      <c r="D66" t="s">
        <v>749</v>
      </c>
      <c r="E66" s="13">
        <v>35</v>
      </c>
      <c r="F66" s="13">
        <v>2377</v>
      </c>
    </row>
    <row r="67" spans="1:6" x14ac:dyDescent="0.25">
      <c r="A67" s="10" t="s">
        <v>1173</v>
      </c>
      <c r="B67" s="12" t="s">
        <v>66</v>
      </c>
      <c r="C67" s="12" t="s">
        <v>747</v>
      </c>
      <c r="D67" t="s">
        <v>1174</v>
      </c>
      <c r="E67" s="13">
        <v>3</v>
      </c>
      <c r="F67" s="13">
        <v>74</v>
      </c>
    </row>
    <row r="68" spans="1:6" x14ac:dyDescent="0.25">
      <c r="A68" s="10" t="s">
        <v>1047</v>
      </c>
      <c r="B68" s="12" t="s">
        <v>66</v>
      </c>
      <c r="C68" s="12" t="s">
        <v>747</v>
      </c>
      <c r="D68" t="s">
        <v>677</v>
      </c>
      <c r="E68" s="13">
        <v>5</v>
      </c>
      <c r="F68" s="13">
        <v>85</v>
      </c>
    </row>
    <row r="69" spans="1:6" x14ac:dyDescent="0.25">
      <c r="A69" s="10" t="s">
        <v>1048</v>
      </c>
      <c r="B69" s="14" t="s">
        <v>66</v>
      </c>
      <c r="C69" s="12" t="s">
        <v>747</v>
      </c>
      <c r="D69" t="s">
        <v>752</v>
      </c>
      <c r="E69" s="13">
        <v>2</v>
      </c>
      <c r="F69" s="13">
        <v>166</v>
      </c>
    </row>
    <row r="70" spans="1:6" x14ac:dyDescent="0.25">
      <c r="A70" s="10" t="s">
        <v>1049</v>
      </c>
      <c r="B70" s="12" t="s">
        <v>66</v>
      </c>
      <c r="C70" s="12" t="s">
        <v>754</v>
      </c>
      <c r="D70" t="s">
        <v>677</v>
      </c>
      <c r="E70" s="13">
        <v>86</v>
      </c>
      <c r="F70" s="13">
        <v>3663</v>
      </c>
    </row>
    <row r="71" spans="1:6" x14ac:dyDescent="0.25">
      <c r="A71" s="10" t="s">
        <v>1175</v>
      </c>
      <c r="B71" s="12" t="s">
        <v>66</v>
      </c>
      <c r="C71" s="12" t="s">
        <v>756</v>
      </c>
      <c r="D71" t="s">
        <v>890</v>
      </c>
      <c r="E71" s="13">
        <v>1</v>
      </c>
      <c r="F71" s="13">
        <v>14</v>
      </c>
    </row>
    <row r="72" spans="1:6" x14ac:dyDescent="0.25">
      <c r="A72" s="10" t="s">
        <v>1050</v>
      </c>
      <c r="B72" s="12" t="s">
        <v>66</v>
      </c>
      <c r="C72" s="12" t="s">
        <v>756</v>
      </c>
      <c r="D72" t="s">
        <v>749</v>
      </c>
      <c r="E72" s="13">
        <v>2</v>
      </c>
      <c r="F72" s="13">
        <v>39</v>
      </c>
    </row>
    <row r="73" spans="1:6" x14ac:dyDescent="0.25">
      <c r="A73" s="10" t="s">
        <v>1051</v>
      </c>
      <c r="B73" s="12" t="s">
        <v>66</v>
      </c>
      <c r="C73" s="12" t="s">
        <v>756</v>
      </c>
      <c r="D73" t="s">
        <v>677</v>
      </c>
      <c r="E73" s="13">
        <v>116</v>
      </c>
      <c r="F73" s="13">
        <v>5143</v>
      </c>
    </row>
    <row r="74" spans="1:6" x14ac:dyDescent="0.25">
      <c r="A74" s="10" t="s">
        <v>1052</v>
      </c>
      <c r="B74" s="12" t="s">
        <v>66</v>
      </c>
      <c r="C74" s="12" t="s">
        <v>759</v>
      </c>
      <c r="D74" t="s">
        <v>677</v>
      </c>
      <c r="E74" s="13">
        <v>107</v>
      </c>
      <c r="F74" s="13">
        <v>6891</v>
      </c>
    </row>
    <row r="75" spans="1:6" x14ac:dyDescent="0.25">
      <c r="A75" s="10" t="s">
        <v>1176</v>
      </c>
      <c r="B75" s="12" t="s">
        <v>66</v>
      </c>
      <c r="C75" s="12" t="s">
        <v>897</v>
      </c>
      <c r="D75" t="s">
        <v>749</v>
      </c>
      <c r="E75" s="13">
        <v>1</v>
      </c>
      <c r="F75" s="13">
        <v>0</v>
      </c>
    </row>
    <row r="76" spans="1:6" x14ac:dyDescent="0.25">
      <c r="A76" s="10" t="s">
        <v>1053</v>
      </c>
      <c r="B76" s="14" t="s">
        <v>66</v>
      </c>
      <c r="C76" s="12" t="s">
        <v>761</v>
      </c>
      <c r="D76" t="s">
        <v>677</v>
      </c>
      <c r="E76" s="13">
        <v>40</v>
      </c>
      <c r="F76" s="13">
        <v>1872</v>
      </c>
    </row>
    <row r="77" spans="1:6" x14ac:dyDescent="0.25">
      <c r="A77" s="10" t="s">
        <v>1054</v>
      </c>
      <c r="B77" s="12" t="s">
        <v>97</v>
      </c>
      <c r="C77" s="12" t="s">
        <v>763</v>
      </c>
      <c r="D77" t="s">
        <v>680</v>
      </c>
      <c r="E77" s="13">
        <v>62</v>
      </c>
      <c r="F77" s="13">
        <v>3892</v>
      </c>
    </row>
    <row r="78" spans="1:6" x14ac:dyDescent="0.25">
      <c r="A78" s="10" t="s">
        <v>1056</v>
      </c>
      <c r="B78" s="12" t="s">
        <v>97</v>
      </c>
      <c r="C78" s="12" t="s">
        <v>767</v>
      </c>
      <c r="D78" t="s">
        <v>680</v>
      </c>
      <c r="E78" s="13">
        <v>119</v>
      </c>
      <c r="F78" s="13">
        <v>4817</v>
      </c>
    </row>
    <row r="79" spans="1:6" x14ac:dyDescent="0.25">
      <c r="A79" s="10" t="s">
        <v>1057</v>
      </c>
      <c r="B79" s="12" t="s">
        <v>97</v>
      </c>
      <c r="C79" s="12" t="s">
        <v>769</v>
      </c>
      <c r="D79" t="s">
        <v>680</v>
      </c>
      <c r="E79" s="13">
        <v>236</v>
      </c>
      <c r="F79" s="13">
        <v>10991</v>
      </c>
    </row>
    <row r="80" spans="1:6" x14ac:dyDescent="0.25">
      <c r="A80" s="10" t="s">
        <v>1058</v>
      </c>
      <c r="B80" s="12" t="s">
        <v>97</v>
      </c>
      <c r="C80" s="12" t="s">
        <v>771</v>
      </c>
      <c r="D80" t="s">
        <v>680</v>
      </c>
      <c r="E80" s="13">
        <v>15</v>
      </c>
      <c r="F80" s="13">
        <v>565</v>
      </c>
    </row>
    <row r="81" spans="1:6" x14ac:dyDescent="0.25">
      <c r="A81" s="10" t="s">
        <v>1059</v>
      </c>
      <c r="B81" s="12" t="s">
        <v>97</v>
      </c>
      <c r="C81" s="12" t="s">
        <v>773</v>
      </c>
      <c r="D81" t="s">
        <v>680</v>
      </c>
      <c r="E81" s="13">
        <v>55</v>
      </c>
      <c r="F81" s="13">
        <v>2084</v>
      </c>
    </row>
    <row r="82" spans="1:6" x14ac:dyDescent="0.25">
      <c r="A82" s="10" t="s">
        <v>1060</v>
      </c>
      <c r="B82" s="12" t="s">
        <v>97</v>
      </c>
      <c r="C82" s="12" t="s">
        <v>775</v>
      </c>
      <c r="D82" t="s">
        <v>680</v>
      </c>
      <c r="E82" s="13">
        <v>62</v>
      </c>
      <c r="F82" s="13">
        <v>2146</v>
      </c>
    </row>
    <row r="83" spans="1:6" x14ac:dyDescent="0.25">
      <c r="A83" s="10" t="s">
        <v>1061</v>
      </c>
      <c r="B83" s="12" t="s">
        <v>110</v>
      </c>
      <c r="C83" s="12" t="s">
        <v>777</v>
      </c>
      <c r="D83" t="s">
        <v>778</v>
      </c>
      <c r="E83" s="13">
        <v>100</v>
      </c>
      <c r="F83" s="13">
        <v>3703</v>
      </c>
    </row>
    <row r="84" spans="1:6" x14ac:dyDescent="0.25">
      <c r="A84" s="10" t="s">
        <v>1062</v>
      </c>
      <c r="B84" s="12" t="s">
        <v>110</v>
      </c>
      <c r="C84" s="12" t="s">
        <v>780</v>
      </c>
      <c r="D84" t="s">
        <v>778</v>
      </c>
      <c r="E84" s="13">
        <v>18</v>
      </c>
      <c r="F84" s="13">
        <v>972</v>
      </c>
    </row>
    <row r="85" spans="1:6" x14ac:dyDescent="0.25">
      <c r="A85" s="10" t="s">
        <v>1063</v>
      </c>
      <c r="B85" s="12" t="s">
        <v>110</v>
      </c>
      <c r="C85" s="12" t="s">
        <v>782</v>
      </c>
      <c r="D85" t="s">
        <v>778</v>
      </c>
      <c r="E85" s="13">
        <v>64</v>
      </c>
      <c r="F85" s="13">
        <v>3765</v>
      </c>
    </row>
    <row r="86" spans="1:6" x14ac:dyDescent="0.25">
      <c r="A86" s="10" t="s">
        <v>1064</v>
      </c>
      <c r="B86" s="12" t="s">
        <v>110</v>
      </c>
      <c r="C86" s="12" t="s">
        <v>784</v>
      </c>
      <c r="D86" t="s">
        <v>778</v>
      </c>
      <c r="E86" s="13">
        <v>103</v>
      </c>
      <c r="F86" s="13">
        <v>5009</v>
      </c>
    </row>
    <row r="87" spans="1:6" x14ac:dyDescent="0.25">
      <c r="A87" s="10" t="s">
        <v>1177</v>
      </c>
      <c r="B87" s="14" t="s">
        <v>110</v>
      </c>
      <c r="C87" s="12" t="s">
        <v>1178</v>
      </c>
      <c r="D87" t="s">
        <v>778</v>
      </c>
      <c r="E87" s="13">
        <v>36</v>
      </c>
      <c r="F87" s="13">
        <v>1441</v>
      </c>
    </row>
    <row r="88" spans="1:6" x14ac:dyDescent="0.25">
      <c r="A88" s="10" t="s">
        <v>1065</v>
      </c>
      <c r="B88" s="12" t="s">
        <v>110</v>
      </c>
      <c r="C88" s="12" t="s">
        <v>786</v>
      </c>
      <c r="D88" t="s">
        <v>778</v>
      </c>
      <c r="E88" s="13">
        <v>5</v>
      </c>
      <c r="F88" s="13">
        <v>153</v>
      </c>
    </row>
    <row r="89" spans="1:6" x14ac:dyDescent="0.25">
      <c r="A89" s="10" t="s">
        <v>1066</v>
      </c>
      <c r="B89" s="12" t="s">
        <v>110</v>
      </c>
      <c r="C89" s="12" t="s">
        <v>788</v>
      </c>
      <c r="D89" t="s">
        <v>789</v>
      </c>
      <c r="E89" s="13">
        <v>1</v>
      </c>
      <c r="F89" s="13">
        <v>21</v>
      </c>
    </row>
    <row r="90" spans="1:6" x14ac:dyDescent="0.25">
      <c r="A90" s="10" t="s">
        <v>1067</v>
      </c>
      <c r="B90" s="12" t="s">
        <v>110</v>
      </c>
      <c r="C90" s="12" t="s">
        <v>791</v>
      </c>
      <c r="D90" t="s">
        <v>778</v>
      </c>
      <c r="E90" s="13">
        <v>1</v>
      </c>
      <c r="F90" s="13">
        <v>15</v>
      </c>
    </row>
    <row r="91" spans="1:6" x14ac:dyDescent="0.25">
      <c r="A91" s="10" t="s">
        <v>1068</v>
      </c>
      <c r="B91" s="12" t="s">
        <v>110</v>
      </c>
      <c r="C91" s="12" t="s">
        <v>793</v>
      </c>
      <c r="D91" t="s">
        <v>778</v>
      </c>
      <c r="E91" s="13">
        <v>54</v>
      </c>
      <c r="F91" s="13">
        <v>3547</v>
      </c>
    </row>
    <row r="92" spans="1:6" x14ac:dyDescent="0.25">
      <c r="A92" s="10" t="s">
        <v>1069</v>
      </c>
      <c r="B92" s="12" t="s">
        <v>110</v>
      </c>
      <c r="C92" s="12" t="s">
        <v>795</v>
      </c>
      <c r="D92" t="s">
        <v>741</v>
      </c>
      <c r="E92" s="13">
        <v>10</v>
      </c>
      <c r="F92" s="13">
        <v>331</v>
      </c>
    </row>
    <row r="93" spans="1:6" x14ac:dyDescent="0.25">
      <c r="A93" s="10" t="s">
        <v>1070</v>
      </c>
      <c r="B93" s="12" t="s">
        <v>110</v>
      </c>
      <c r="C93" s="12" t="s">
        <v>795</v>
      </c>
      <c r="D93" t="s">
        <v>797</v>
      </c>
      <c r="E93" s="13">
        <v>4</v>
      </c>
      <c r="F93" s="13">
        <v>133</v>
      </c>
    </row>
    <row r="94" spans="1:6" x14ac:dyDescent="0.25">
      <c r="A94" s="10" t="s">
        <v>1071</v>
      </c>
      <c r="B94" s="12" t="s">
        <v>110</v>
      </c>
      <c r="C94" s="12" t="s">
        <v>795</v>
      </c>
      <c r="D94" t="s">
        <v>789</v>
      </c>
      <c r="E94" s="13">
        <v>2</v>
      </c>
      <c r="F94" s="13">
        <v>136</v>
      </c>
    </row>
    <row r="95" spans="1:6" x14ac:dyDescent="0.25">
      <c r="A95" s="10" t="s">
        <v>1179</v>
      </c>
      <c r="B95" s="12" t="s">
        <v>110</v>
      </c>
      <c r="C95" s="12" t="s">
        <v>795</v>
      </c>
      <c r="D95" t="s">
        <v>911</v>
      </c>
      <c r="E95" s="13">
        <v>7</v>
      </c>
      <c r="F95" s="13">
        <v>153</v>
      </c>
    </row>
    <row r="96" spans="1:6" x14ac:dyDescent="0.25">
      <c r="A96" s="10" t="s">
        <v>1180</v>
      </c>
      <c r="B96" s="12" t="s">
        <v>110</v>
      </c>
      <c r="C96" s="12" t="s">
        <v>1181</v>
      </c>
      <c r="D96" t="s">
        <v>778</v>
      </c>
      <c r="E96" s="13">
        <v>80</v>
      </c>
      <c r="F96" s="13">
        <v>4504</v>
      </c>
    </row>
    <row r="97" spans="1:6" x14ac:dyDescent="0.25">
      <c r="A97" s="10" t="s">
        <v>1072</v>
      </c>
      <c r="B97" s="12" t="s">
        <v>293</v>
      </c>
      <c r="C97" s="12" t="s">
        <v>800</v>
      </c>
      <c r="D97" t="s">
        <v>741</v>
      </c>
      <c r="E97" s="13">
        <v>16</v>
      </c>
      <c r="F97" s="13">
        <v>415</v>
      </c>
    </row>
    <row r="98" spans="1:6" x14ac:dyDescent="0.25">
      <c r="A98" s="10" t="s">
        <v>1073</v>
      </c>
      <c r="B98" s="12" t="s">
        <v>293</v>
      </c>
      <c r="C98" s="12" t="s">
        <v>802</v>
      </c>
      <c r="D98" t="s">
        <v>803</v>
      </c>
      <c r="E98" s="13">
        <v>2</v>
      </c>
      <c r="F98" s="13">
        <v>36</v>
      </c>
    </row>
    <row r="99" spans="1:6" x14ac:dyDescent="0.25">
      <c r="A99" s="10" t="s">
        <v>1074</v>
      </c>
      <c r="B99" s="12" t="s">
        <v>293</v>
      </c>
      <c r="C99" s="12" t="s">
        <v>805</v>
      </c>
      <c r="D99" t="s">
        <v>803</v>
      </c>
      <c r="E99" s="13">
        <v>190</v>
      </c>
      <c r="F99" s="13">
        <v>9654</v>
      </c>
    </row>
    <row r="100" spans="1:6" x14ac:dyDescent="0.25">
      <c r="A100" s="10" t="s">
        <v>1075</v>
      </c>
      <c r="B100" s="12" t="s">
        <v>293</v>
      </c>
      <c r="C100" s="12" t="s">
        <v>807</v>
      </c>
      <c r="D100" t="s">
        <v>803</v>
      </c>
      <c r="E100" s="13">
        <v>14</v>
      </c>
      <c r="F100" s="13">
        <v>216</v>
      </c>
    </row>
    <row r="101" spans="1:6" x14ac:dyDescent="0.25">
      <c r="A101" s="10" t="s">
        <v>1076</v>
      </c>
      <c r="B101" s="14" t="s">
        <v>293</v>
      </c>
      <c r="C101" s="12" t="s">
        <v>809</v>
      </c>
      <c r="D101" t="s">
        <v>741</v>
      </c>
      <c r="E101" s="13">
        <v>27</v>
      </c>
      <c r="F101" s="13">
        <v>1331</v>
      </c>
    </row>
    <row r="102" spans="1:6" x14ac:dyDescent="0.25">
      <c r="A102" s="10" t="s">
        <v>1077</v>
      </c>
      <c r="B102" s="14" t="s">
        <v>293</v>
      </c>
      <c r="C102" s="12" t="s">
        <v>809</v>
      </c>
      <c r="D102" t="s">
        <v>811</v>
      </c>
      <c r="E102" s="13">
        <v>25</v>
      </c>
      <c r="F102" s="13">
        <v>2148</v>
      </c>
    </row>
    <row r="103" spans="1:6" x14ac:dyDescent="0.25">
      <c r="A103" s="10" t="s">
        <v>1078</v>
      </c>
      <c r="B103" s="15" t="s">
        <v>293</v>
      </c>
      <c r="C103" s="12" t="s">
        <v>809</v>
      </c>
      <c r="D103" t="s">
        <v>680</v>
      </c>
      <c r="E103" s="13">
        <v>6</v>
      </c>
      <c r="F103" s="13">
        <v>216</v>
      </c>
    </row>
    <row r="104" spans="1:6" x14ac:dyDescent="0.25">
      <c r="A104" s="10" t="s">
        <v>1079</v>
      </c>
      <c r="B104" s="14" t="s">
        <v>293</v>
      </c>
      <c r="C104" s="12" t="s">
        <v>809</v>
      </c>
      <c r="D104" t="s">
        <v>803</v>
      </c>
      <c r="E104" s="13">
        <v>1</v>
      </c>
      <c r="F104" s="13">
        <v>44</v>
      </c>
    </row>
    <row r="105" spans="1:6" x14ac:dyDescent="0.25">
      <c r="A105" s="10" t="s">
        <v>1080</v>
      </c>
      <c r="B105" s="15" t="s">
        <v>293</v>
      </c>
      <c r="C105" s="12" t="s">
        <v>815</v>
      </c>
      <c r="D105" t="s">
        <v>741</v>
      </c>
      <c r="E105" s="13">
        <v>35</v>
      </c>
      <c r="F105" s="13">
        <v>1438</v>
      </c>
    </row>
    <row r="106" spans="1:6" x14ac:dyDescent="0.25">
      <c r="A106" s="10" t="s">
        <v>1081</v>
      </c>
      <c r="B106" s="15" t="s">
        <v>293</v>
      </c>
      <c r="C106" s="12" t="s">
        <v>817</v>
      </c>
      <c r="D106" t="s">
        <v>741</v>
      </c>
      <c r="E106" s="13">
        <v>80</v>
      </c>
      <c r="F106" s="13">
        <v>3939</v>
      </c>
    </row>
    <row r="107" spans="1:6" x14ac:dyDescent="0.25">
      <c r="A107" s="10" t="s">
        <v>1082</v>
      </c>
      <c r="B107" s="14" t="s">
        <v>293</v>
      </c>
      <c r="C107" s="12" t="s">
        <v>817</v>
      </c>
      <c r="D107" t="s">
        <v>819</v>
      </c>
      <c r="E107" s="13">
        <v>2</v>
      </c>
      <c r="F107" s="13">
        <v>87</v>
      </c>
    </row>
    <row r="108" spans="1:6" x14ac:dyDescent="0.25">
      <c r="A108" s="10" t="s">
        <v>1083</v>
      </c>
      <c r="B108" s="15" t="s">
        <v>293</v>
      </c>
      <c r="C108" s="12" t="s">
        <v>817</v>
      </c>
      <c r="D108" t="s">
        <v>680</v>
      </c>
      <c r="E108" s="13">
        <v>37</v>
      </c>
      <c r="F108" s="13">
        <v>1528</v>
      </c>
    </row>
    <row r="109" spans="1:6" x14ac:dyDescent="0.25">
      <c r="A109" s="10" t="s">
        <v>1084</v>
      </c>
      <c r="B109" s="15" t="s">
        <v>293</v>
      </c>
      <c r="C109" s="12" t="s">
        <v>822</v>
      </c>
      <c r="D109" t="s">
        <v>741</v>
      </c>
      <c r="E109" s="13">
        <v>61</v>
      </c>
      <c r="F109" s="13">
        <v>2970</v>
      </c>
    </row>
    <row r="110" spans="1:6" x14ac:dyDescent="0.25">
      <c r="A110" s="10" t="s">
        <v>1182</v>
      </c>
      <c r="B110" s="15" t="s">
        <v>293</v>
      </c>
      <c r="C110" s="12" t="s">
        <v>822</v>
      </c>
      <c r="D110" t="s">
        <v>680</v>
      </c>
      <c r="E110" s="13">
        <v>1</v>
      </c>
      <c r="F110" s="13">
        <v>13</v>
      </c>
    </row>
    <row r="111" spans="1:6" x14ac:dyDescent="0.25">
      <c r="A111" s="10" t="s">
        <v>1085</v>
      </c>
      <c r="B111" s="15" t="s">
        <v>293</v>
      </c>
      <c r="C111" s="12" t="s">
        <v>824</v>
      </c>
      <c r="D111" t="s">
        <v>803</v>
      </c>
      <c r="E111" s="13">
        <v>14</v>
      </c>
      <c r="F111" s="13">
        <v>570</v>
      </c>
    </row>
    <row r="112" spans="1:6" x14ac:dyDescent="0.25">
      <c r="A112" s="10" t="s">
        <v>1183</v>
      </c>
      <c r="B112" s="15" t="s">
        <v>826</v>
      </c>
      <c r="C112" s="12" t="s">
        <v>1184</v>
      </c>
      <c r="D112" t="s">
        <v>723</v>
      </c>
      <c r="E112" s="13">
        <v>1</v>
      </c>
      <c r="F112" s="13">
        <v>69</v>
      </c>
    </row>
    <row r="113" spans="1:6" x14ac:dyDescent="0.25">
      <c r="A113" s="10" t="s">
        <v>1087</v>
      </c>
      <c r="B113" s="15" t="s">
        <v>296</v>
      </c>
      <c r="C113" s="12" t="s">
        <v>828</v>
      </c>
      <c r="D113" t="s">
        <v>723</v>
      </c>
      <c r="E113" s="13">
        <v>81</v>
      </c>
      <c r="F113" s="13">
        <v>4251</v>
      </c>
    </row>
    <row r="114" spans="1:6" x14ac:dyDescent="0.25">
      <c r="A114" s="10" t="s">
        <v>1088</v>
      </c>
      <c r="B114" s="15" t="s">
        <v>296</v>
      </c>
      <c r="C114" s="12" t="s">
        <v>830</v>
      </c>
      <c r="D114" t="s">
        <v>723</v>
      </c>
      <c r="E114" s="13">
        <v>5</v>
      </c>
      <c r="F114" s="13">
        <v>238</v>
      </c>
    </row>
    <row r="115" spans="1:6" x14ac:dyDescent="0.25">
      <c r="A115" s="10" t="s">
        <v>1089</v>
      </c>
      <c r="B115" s="15" t="s">
        <v>126</v>
      </c>
      <c r="C115" s="12" t="s">
        <v>832</v>
      </c>
      <c r="D115" t="s">
        <v>789</v>
      </c>
      <c r="E115" s="13">
        <v>1</v>
      </c>
      <c r="F115" s="13">
        <v>109</v>
      </c>
    </row>
    <row r="116" spans="1:6" x14ac:dyDescent="0.25">
      <c r="A116" s="10" t="s">
        <v>1090</v>
      </c>
      <c r="B116" s="15" t="s">
        <v>126</v>
      </c>
      <c r="C116" s="12" t="s">
        <v>834</v>
      </c>
      <c r="D116" t="s">
        <v>640</v>
      </c>
      <c r="E116" s="13">
        <v>11</v>
      </c>
      <c r="F116" s="13">
        <v>657</v>
      </c>
    </row>
    <row r="117" spans="1:6" x14ac:dyDescent="0.25">
      <c r="A117" s="10" t="s">
        <v>1091</v>
      </c>
      <c r="B117" s="15" t="s">
        <v>126</v>
      </c>
      <c r="C117" s="12" t="s">
        <v>836</v>
      </c>
      <c r="D117" t="s">
        <v>837</v>
      </c>
      <c r="E117" s="13">
        <v>3</v>
      </c>
      <c r="F117" s="13">
        <v>92</v>
      </c>
    </row>
    <row r="118" spans="1:6" x14ac:dyDescent="0.25">
      <c r="A118" s="10" t="s">
        <v>1092</v>
      </c>
      <c r="B118" s="15" t="s">
        <v>129</v>
      </c>
      <c r="C118" s="12" t="s">
        <v>839</v>
      </c>
      <c r="D118" t="s">
        <v>840</v>
      </c>
      <c r="E118" s="13">
        <v>55</v>
      </c>
      <c r="F118" s="13">
        <v>2136</v>
      </c>
    </row>
    <row r="119" spans="1:6" x14ac:dyDescent="0.25">
      <c r="A119" s="10" t="s">
        <v>1093</v>
      </c>
      <c r="B119" s="15" t="s">
        <v>129</v>
      </c>
      <c r="C119" s="12" t="s">
        <v>839</v>
      </c>
      <c r="D119" t="s">
        <v>340</v>
      </c>
      <c r="E119" s="13">
        <v>35</v>
      </c>
      <c r="F119" s="13">
        <v>1710</v>
      </c>
    </row>
    <row r="120" spans="1:6" x14ac:dyDescent="0.25">
      <c r="A120" s="10" t="s">
        <v>1094</v>
      </c>
      <c r="B120" s="15" t="s">
        <v>129</v>
      </c>
      <c r="C120" s="12" t="s">
        <v>839</v>
      </c>
      <c r="D120" t="s">
        <v>843</v>
      </c>
      <c r="E120" s="13">
        <v>60</v>
      </c>
      <c r="F120" s="13">
        <v>1712</v>
      </c>
    </row>
    <row r="121" spans="1:6" x14ac:dyDescent="0.25">
      <c r="A121" s="10" t="s">
        <v>1095</v>
      </c>
      <c r="B121" s="15" t="s">
        <v>129</v>
      </c>
      <c r="C121" s="12" t="s">
        <v>839</v>
      </c>
      <c r="D121" t="s">
        <v>845</v>
      </c>
      <c r="E121" s="13">
        <v>18</v>
      </c>
      <c r="F121" s="13">
        <v>1173</v>
      </c>
    </row>
    <row r="122" spans="1:6" x14ac:dyDescent="0.25">
      <c r="A122" s="10" t="s">
        <v>1096</v>
      </c>
      <c r="B122" s="15" t="s">
        <v>129</v>
      </c>
      <c r="C122" s="12" t="s">
        <v>839</v>
      </c>
      <c r="D122" t="s">
        <v>347</v>
      </c>
      <c r="E122" s="13">
        <v>38</v>
      </c>
      <c r="F122" s="13">
        <v>1875</v>
      </c>
    </row>
    <row r="123" spans="1:6" x14ac:dyDescent="0.25">
      <c r="A123" s="10" t="s">
        <v>1097</v>
      </c>
      <c r="B123" s="15" t="s">
        <v>129</v>
      </c>
      <c r="C123" s="12" t="s">
        <v>839</v>
      </c>
      <c r="D123" t="s">
        <v>637</v>
      </c>
      <c r="E123" s="13">
        <v>22</v>
      </c>
      <c r="F123" s="13">
        <v>695</v>
      </c>
    </row>
    <row r="124" spans="1:6" x14ac:dyDescent="0.25">
      <c r="A124" s="10" t="s">
        <v>1098</v>
      </c>
      <c r="B124" s="15" t="s">
        <v>129</v>
      </c>
      <c r="C124" s="12" t="s">
        <v>849</v>
      </c>
      <c r="D124" t="s">
        <v>850</v>
      </c>
      <c r="E124" s="13">
        <v>9</v>
      </c>
      <c r="F124" s="13">
        <v>298</v>
      </c>
    </row>
    <row r="125" spans="1:6" x14ac:dyDescent="0.25">
      <c r="A125" s="10" t="s">
        <v>1099</v>
      </c>
      <c r="B125" s="15" t="s">
        <v>129</v>
      </c>
      <c r="C125" s="12" t="s">
        <v>849</v>
      </c>
      <c r="D125" t="s">
        <v>347</v>
      </c>
      <c r="E125" s="13">
        <v>107</v>
      </c>
      <c r="F125" s="13">
        <v>5237</v>
      </c>
    </row>
    <row r="126" spans="1:6" x14ac:dyDescent="0.25">
      <c r="A126" s="10" t="s">
        <v>1100</v>
      </c>
      <c r="B126" s="15" t="s">
        <v>129</v>
      </c>
      <c r="C126" s="12" t="s">
        <v>853</v>
      </c>
      <c r="D126" t="s">
        <v>840</v>
      </c>
      <c r="E126" s="13">
        <v>28</v>
      </c>
      <c r="F126" s="13">
        <v>1351</v>
      </c>
    </row>
    <row r="127" spans="1:6" x14ac:dyDescent="0.25">
      <c r="A127" s="10" t="s">
        <v>1101</v>
      </c>
      <c r="B127" s="15" t="s">
        <v>129</v>
      </c>
      <c r="C127" s="12" t="s">
        <v>853</v>
      </c>
      <c r="D127" t="s">
        <v>845</v>
      </c>
      <c r="E127" s="13">
        <v>36</v>
      </c>
      <c r="F127" s="13">
        <v>1635</v>
      </c>
    </row>
    <row r="128" spans="1:6" x14ac:dyDescent="0.25">
      <c r="A128" s="10" t="s">
        <v>1102</v>
      </c>
      <c r="B128" s="15" t="s">
        <v>129</v>
      </c>
      <c r="C128" s="12" t="s">
        <v>853</v>
      </c>
      <c r="D128" t="s">
        <v>856</v>
      </c>
      <c r="E128" s="13">
        <v>110</v>
      </c>
      <c r="F128" s="13">
        <v>3586</v>
      </c>
    </row>
    <row r="129" spans="1:6" x14ac:dyDescent="0.25">
      <c r="A129" s="10" t="s">
        <v>1103</v>
      </c>
      <c r="B129" s="15" t="s">
        <v>129</v>
      </c>
      <c r="C129" s="12" t="s">
        <v>853</v>
      </c>
      <c r="D129" t="s">
        <v>858</v>
      </c>
      <c r="E129" s="13">
        <v>26</v>
      </c>
      <c r="F129" s="13">
        <v>357</v>
      </c>
    </row>
    <row r="130" spans="1:6" x14ac:dyDescent="0.25">
      <c r="A130" s="10" t="s">
        <v>1185</v>
      </c>
      <c r="B130" s="15" t="s">
        <v>129</v>
      </c>
      <c r="C130" s="12" t="s">
        <v>860</v>
      </c>
      <c r="D130" t="s">
        <v>840</v>
      </c>
      <c r="E130" s="13">
        <v>1</v>
      </c>
      <c r="F130" s="13">
        <v>27</v>
      </c>
    </row>
    <row r="131" spans="1:6" x14ac:dyDescent="0.25">
      <c r="A131" s="10" t="s">
        <v>1104</v>
      </c>
      <c r="B131" s="15" t="s">
        <v>129</v>
      </c>
      <c r="C131" s="12" t="s">
        <v>860</v>
      </c>
      <c r="D131" t="s">
        <v>861</v>
      </c>
      <c r="E131" s="13">
        <v>1</v>
      </c>
      <c r="F131" s="13">
        <v>99</v>
      </c>
    </row>
    <row r="132" spans="1:6" x14ac:dyDescent="0.25">
      <c r="A132" s="10" t="s">
        <v>1105</v>
      </c>
      <c r="B132" s="15" t="s">
        <v>129</v>
      </c>
      <c r="C132" s="12" t="s">
        <v>860</v>
      </c>
      <c r="D132" t="s">
        <v>863</v>
      </c>
      <c r="E132" s="13">
        <v>2</v>
      </c>
      <c r="F132" s="13">
        <v>12</v>
      </c>
    </row>
    <row r="133" spans="1:6" x14ac:dyDescent="0.25">
      <c r="A133" s="10" t="s">
        <v>1106</v>
      </c>
      <c r="B133" s="15" t="s">
        <v>129</v>
      </c>
      <c r="C133" s="12" t="s">
        <v>860</v>
      </c>
      <c r="D133" t="s">
        <v>865</v>
      </c>
      <c r="E133" s="13">
        <v>3</v>
      </c>
      <c r="F133" s="13">
        <v>168</v>
      </c>
    </row>
    <row r="134" spans="1:6" x14ac:dyDescent="0.25">
      <c r="A134" s="10" t="s">
        <v>1107</v>
      </c>
      <c r="B134" s="15" t="s">
        <v>129</v>
      </c>
      <c r="C134" s="12" t="s">
        <v>860</v>
      </c>
      <c r="D134" t="s">
        <v>845</v>
      </c>
      <c r="E134" s="13">
        <v>70</v>
      </c>
      <c r="F134" s="13">
        <v>2827</v>
      </c>
    </row>
    <row r="135" spans="1:6" x14ac:dyDescent="0.25">
      <c r="A135" s="10" t="s">
        <v>1108</v>
      </c>
      <c r="B135" s="14" t="s">
        <v>129</v>
      </c>
      <c r="C135" s="12" t="s">
        <v>860</v>
      </c>
      <c r="D135" t="s">
        <v>856</v>
      </c>
      <c r="E135" s="13">
        <v>7</v>
      </c>
      <c r="F135" s="13">
        <v>260</v>
      </c>
    </row>
    <row r="136" spans="1:6" x14ac:dyDescent="0.25">
      <c r="A136" s="10" t="s">
        <v>1109</v>
      </c>
      <c r="B136" s="15" t="s">
        <v>129</v>
      </c>
      <c r="C136" s="12" t="s">
        <v>860</v>
      </c>
      <c r="D136" t="s">
        <v>869</v>
      </c>
      <c r="E136" s="13">
        <v>1</v>
      </c>
      <c r="F136" s="13">
        <v>0</v>
      </c>
    </row>
    <row r="137" spans="1:6" x14ac:dyDescent="0.25">
      <c r="A137" s="10" t="s">
        <v>1110</v>
      </c>
      <c r="B137" s="15" t="s">
        <v>129</v>
      </c>
      <c r="C137" s="12" t="s">
        <v>860</v>
      </c>
      <c r="D137" t="s">
        <v>871</v>
      </c>
      <c r="E137" s="13">
        <v>16</v>
      </c>
      <c r="F137" s="13">
        <v>557</v>
      </c>
    </row>
    <row r="138" spans="1:6" x14ac:dyDescent="0.25">
      <c r="A138" s="10" t="s">
        <v>1111</v>
      </c>
      <c r="B138" s="15" t="s">
        <v>129</v>
      </c>
      <c r="C138" s="12" t="s">
        <v>860</v>
      </c>
      <c r="D138" t="s">
        <v>873</v>
      </c>
      <c r="E138" s="13">
        <v>6</v>
      </c>
      <c r="F138" s="13">
        <v>244</v>
      </c>
    </row>
    <row r="139" spans="1:6" x14ac:dyDescent="0.25">
      <c r="A139" s="10" t="s">
        <v>1186</v>
      </c>
      <c r="B139" s="15" t="s">
        <v>129</v>
      </c>
      <c r="C139" s="12" t="s">
        <v>860</v>
      </c>
      <c r="D139" t="s">
        <v>880</v>
      </c>
      <c r="E139" s="13">
        <v>1</v>
      </c>
      <c r="F139" s="13">
        <v>46</v>
      </c>
    </row>
    <row r="140" spans="1:6" x14ac:dyDescent="0.25">
      <c r="A140" s="10" t="s">
        <v>1112</v>
      </c>
      <c r="B140" s="15" t="s">
        <v>129</v>
      </c>
      <c r="C140" s="12" t="s">
        <v>860</v>
      </c>
      <c r="D140" t="s">
        <v>875</v>
      </c>
      <c r="E140" s="13">
        <v>19</v>
      </c>
      <c r="F140" s="13">
        <v>471</v>
      </c>
    </row>
    <row r="141" spans="1:6" x14ac:dyDescent="0.25">
      <c r="A141" s="10" t="s">
        <v>1113</v>
      </c>
      <c r="B141" s="15" t="s">
        <v>129</v>
      </c>
      <c r="C141" s="12" t="s">
        <v>877</v>
      </c>
      <c r="D141" t="s">
        <v>845</v>
      </c>
      <c r="E141" s="13">
        <v>12</v>
      </c>
      <c r="F141" s="13">
        <v>132</v>
      </c>
    </row>
    <row r="142" spans="1:6" x14ac:dyDescent="0.25">
      <c r="A142" s="10" t="s">
        <v>1187</v>
      </c>
      <c r="B142" s="15" t="s">
        <v>129</v>
      </c>
      <c r="C142" s="12" t="s">
        <v>877</v>
      </c>
      <c r="D142" t="s">
        <v>856</v>
      </c>
      <c r="E142" s="13">
        <v>1</v>
      </c>
      <c r="F142" s="13">
        <v>9</v>
      </c>
    </row>
    <row r="143" spans="1:6" x14ac:dyDescent="0.25">
      <c r="A143" s="10" t="s">
        <v>1188</v>
      </c>
      <c r="B143" s="14" t="s">
        <v>129</v>
      </c>
      <c r="C143" s="12" t="s">
        <v>877</v>
      </c>
      <c r="D143" t="s">
        <v>869</v>
      </c>
      <c r="E143" s="13">
        <v>1</v>
      </c>
      <c r="F143" s="13">
        <v>0</v>
      </c>
    </row>
    <row r="144" spans="1:6" x14ac:dyDescent="0.25">
      <c r="A144" s="10" t="s">
        <v>1114</v>
      </c>
      <c r="B144" s="15" t="s">
        <v>129</v>
      </c>
      <c r="C144" s="12" t="s">
        <v>877</v>
      </c>
      <c r="D144" t="s">
        <v>873</v>
      </c>
      <c r="E144" s="13">
        <v>11</v>
      </c>
      <c r="F144" s="13">
        <v>149</v>
      </c>
    </row>
    <row r="145" spans="1:6" x14ac:dyDescent="0.25">
      <c r="A145" s="10" t="s">
        <v>1189</v>
      </c>
      <c r="B145" s="14" t="s">
        <v>129</v>
      </c>
      <c r="C145" s="12" t="s">
        <v>877</v>
      </c>
      <c r="D145" t="s">
        <v>1190</v>
      </c>
      <c r="E145" s="13">
        <v>1</v>
      </c>
      <c r="F145" s="13">
        <v>8</v>
      </c>
    </row>
    <row r="146" spans="1:6" x14ac:dyDescent="0.25">
      <c r="A146" s="10" t="s">
        <v>1115</v>
      </c>
      <c r="B146" s="15" t="s">
        <v>129</v>
      </c>
      <c r="C146" s="12" t="s">
        <v>877</v>
      </c>
      <c r="D146" t="s">
        <v>880</v>
      </c>
      <c r="E146" s="13">
        <v>6</v>
      </c>
      <c r="F146" s="13">
        <v>53</v>
      </c>
    </row>
    <row r="147" spans="1:6" x14ac:dyDescent="0.25">
      <c r="A147" s="10" t="s">
        <v>1191</v>
      </c>
      <c r="B147" s="15" t="s">
        <v>129</v>
      </c>
      <c r="C147" s="12" t="s">
        <v>877</v>
      </c>
      <c r="D147" t="s">
        <v>884</v>
      </c>
      <c r="E147" s="13">
        <v>1</v>
      </c>
      <c r="F147" s="13">
        <v>22</v>
      </c>
    </row>
    <row r="148" spans="1:6" x14ac:dyDescent="0.25">
      <c r="A148" s="10" t="s">
        <v>1192</v>
      </c>
      <c r="B148" s="14" t="s">
        <v>129</v>
      </c>
      <c r="C148" s="12" t="s">
        <v>877</v>
      </c>
      <c r="D148" t="s">
        <v>875</v>
      </c>
      <c r="E148" s="13">
        <v>1</v>
      </c>
      <c r="F148" s="13">
        <v>18</v>
      </c>
    </row>
    <row r="149" spans="1:6" x14ac:dyDescent="0.25">
      <c r="A149" s="10" t="s">
        <v>1193</v>
      </c>
      <c r="B149" s="15" t="s">
        <v>129</v>
      </c>
      <c r="C149" s="12" t="s">
        <v>882</v>
      </c>
      <c r="D149" t="s">
        <v>340</v>
      </c>
      <c r="E149" s="13">
        <v>2</v>
      </c>
      <c r="F149" s="13">
        <v>40</v>
      </c>
    </row>
    <row r="150" spans="1:6" x14ac:dyDescent="0.25">
      <c r="A150" s="10" t="s">
        <v>1116</v>
      </c>
      <c r="B150" s="15" t="s">
        <v>129</v>
      </c>
      <c r="C150" s="12" t="s">
        <v>882</v>
      </c>
      <c r="D150" t="s">
        <v>863</v>
      </c>
      <c r="E150" s="13">
        <v>4</v>
      </c>
      <c r="F150" s="13">
        <v>77</v>
      </c>
    </row>
    <row r="151" spans="1:6" x14ac:dyDescent="0.25">
      <c r="A151" s="10" t="s">
        <v>1194</v>
      </c>
      <c r="B151" s="15" t="s">
        <v>129</v>
      </c>
      <c r="C151" s="12" t="s">
        <v>882</v>
      </c>
      <c r="D151" t="s">
        <v>873</v>
      </c>
      <c r="E151" s="13">
        <v>2</v>
      </c>
      <c r="F151" s="13">
        <v>36</v>
      </c>
    </row>
    <row r="152" spans="1:6" x14ac:dyDescent="0.25">
      <c r="A152" s="10" t="s">
        <v>1195</v>
      </c>
      <c r="B152" s="15" t="s">
        <v>129</v>
      </c>
      <c r="C152" s="12" t="s">
        <v>882</v>
      </c>
      <c r="D152" t="s">
        <v>1190</v>
      </c>
      <c r="E152" s="13">
        <v>1</v>
      </c>
      <c r="F152" s="13">
        <v>14</v>
      </c>
    </row>
    <row r="153" spans="1:6" x14ac:dyDescent="0.25">
      <c r="A153" s="10" t="s">
        <v>1117</v>
      </c>
      <c r="B153" s="15" t="s">
        <v>129</v>
      </c>
      <c r="C153" s="12" t="s">
        <v>882</v>
      </c>
      <c r="D153" t="s">
        <v>884</v>
      </c>
      <c r="E153" s="13">
        <v>18</v>
      </c>
      <c r="F153" s="13">
        <v>1302</v>
      </c>
    </row>
    <row r="154" spans="1:6" x14ac:dyDescent="0.25">
      <c r="A154" s="10" t="s">
        <v>1196</v>
      </c>
      <c r="B154" s="15" t="s">
        <v>129</v>
      </c>
      <c r="C154" s="12" t="s">
        <v>882</v>
      </c>
      <c r="D154" t="s">
        <v>875</v>
      </c>
      <c r="E154" s="13">
        <v>6</v>
      </c>
      <c r="F154" s="13">
        <v>210</v>
      </c>
    </row>
    <row r="155" spans="1:6" x14ac:dyDescent="0.25">
      <c r="A155" s="10" t="s">
        <v>1197</v>
      </c>
      <c r="B155" s="15" t="s">
        <v>129</v>
      </c>
      <c r="C155" s="12" t="s">
        <v>882</v>
      </c>
      <c r="D155" t="s">
        <v>1198</v>
      </c>
      <c r="E155" s="13">
        <v>1</v>
      </c>
      <c r="F155" s="13">
        <v>56</v>
      </c>
    </row>
    <row r="156" spans="1:6" x14ac:dyDescent="0.25">
      <c r="A156" s="10" t="s">
        <v>1199</v>
      </c>
      <c r="B156" s="15" t="s">
        <v>129</v>
      </c>
      <c r="C156" s="12" t="s">
        <v>886</v>
      </c>
      <c r="D156" t="s">
        <v>741</v>
      </c>
      <c r="E156" s="13">
        <v>1</v>
      </c>
      <c r="F156" s="13">
        <v>12</v>
      </c>
    </row>
    <row r="157" spans="1:6" x14ac:dyDescent="0.25">
      <c r="A157" s="10" t="s">
        <v>1118</v>
      </c>
      <c r="B157" s="15" t="s">
        <v>129</v>
      </c>
      <c r="C157" s="12" t="s">
        <v>886</v>
      </c>
      <c r="D157" t="s">
        <v>789</v>
      </c>
      <c r="E157" s="13">
        <v>39</v>
      </c>
      <c r="F157" s="13">
        <v>1944</v>
      </c>
    </row>
    <row r="158" spans="1:6" x14ac:dyDescent="0.25">
      <c r="A158" s="10" t="s">
        <v>1119</v>
      </c>
      <c r="B158" s="15" t="s">
        <v>129</v>
      </c>
      <c r="C158" s="12" t="s">
        <v>886</v>
      </c>
      <c r="D158" t="s">
        <v>752</v>
      </c>
      <c r="E158" s="13">
        <v>2</v>
      </c>
      <c r="F158" s="13">
        <v>28</v>
      </c>
    </row>
    <row r="159" spans="1:6" x14ac:dyDescent="0.25">
      <c r="A159" s="10" t="s">
        <v>1120</v>
      </c>
      <c r="B159" s="15" t="s">
        <v>141</v>
      </c>
      <c r="C159" s="12" t="s">
        <v>889</v>
      </c>
      <c r="D159" t="s">
        <v>890</v>
      </c>
      <c r="E159" s="13">
        <v>2</v>
      </c>
      <c r="F159" s="13">
        <v>39</v>
      </c>
    </row>
    <row r="160" spans="1:6" x14ac:dyDescent="0.25">
      <c r="A160" s="10" t="s">
        <v>1121</v>
      </c>
      <c r="B160" s="15" t="s">
        <v>141</v>
      </c>
      <c r="C160" s="12" t="s">
        <v>889</v>
      </c>
      <c r="D160" t="s">
        <v>749</v>
      </c>
      <c r="E160" s="13">
        <v>6</v>
      </c>
      <c r="F160" s="13">
        <v>190</v>
      </c>
    </row>
    <row r="161" spans="1:6" x14ac:dyDescent="0.25">
      <c r="A161" s="10" t="s">
        <v>1122</v>
      </c>
      <c r="B161" s="15" t="s">
        <v>141</v>
      </c>
      <c r="C161" s="12" t="s">
        <v>889</v>
      </c>
      <c r="D161" t="s">
        <v>752</v>
      </c>
      <c r="E161" s="13">
        <v>1</v>
      </c>
      <c r="F161" s="13">
        <v>48</v>
      </c>
    </row>
    <row r="162" spans="1:6" x14ac:dyDescent="0.25">
      <c r="A162" s="10" t="s">
        <v>1123</v>
      </c>
      <c r="B162" s="15" t="s">
        <v>141</v>
      </c>
      <c r="C162" s="12" t="s">
        <v>894</v>
      </c>
      <c r="D162" t="s">
        <v>677</v>
      </c>
      <c r="E162" s="13">
        <v>2</v>
      </c>
      <c r="F162" s="13">
        <v>4</v>
      </c>
    </row>
    <row r="163" spans="1:6" x14ac:dyDescent="0.25">
      <c r="A163" s="10" t="s">
        <v>1124</v>
      </c>
      <c r="B163" s="15" t="s">
        <v>141</v>
      </c>
      <c r="C163" s="12" t="s">
        <v>894</v>
      </c>
      <c r="D163" t="s">
        <v>752</v>
      </c>
      <c r="E163" s="13">
        <v>3</v>
      </c>
      <c r="F163" s="13">
        <v>14</v>
      </c>
    </row>
    <row r="164" spans="1:6" x14ac:dyDescent="0.25">
      <c r="A164" s="10" t="s">
        <v>1200</v>
      </c>
      <c r="B164" s="15" t="s">
        <v>141</v>
      </c>
      <c r="C164" s="12" t="s">
        <v>897</v>
      </c>
      <c r="D164" t="s">
        <v>1201</v>
      </c>
      <c r="E164" s="13">
        <v>1</v>
      </c>
      <c r="F164" s="13">
        <v>13</v>
      </c>
    </row>
    <row r="165" spans="1:6" x14ac:dyDescent="0.25">
      <c r="A165" s="10" t="s">
        <v>1125</v>
      </c>
      <c r="B165" s="14" t="s">
        <v>141</v>
      </c>
      <c r="C165" s="12" t="s">
        <v>897</v>
      </c>
      <c r="D165" t="s">
        <v>898</v>
      </c>
      <c r="E165" s="13">
        <v>2</v>
      </c>
      <c r="F165" s="13">
        <v>66</v>
      </c>
    </row>
    <row r="166" spans="1:6" x14ac:dyDescent="0.25">
      <c r="A166" s="10" t="s">
        <v>1126</v>
      </c>
      <c r="B166" s="15" t="s">
        <v>141</v>
      </c>
      <c r="C166" s="12" t="s">
        <v>897</v>
      </c>
      <c r="D166" t="s">
        <v>890</v>
      </c>
      <c r="E166" s="13">
        <v>4</v>
      </c>
      <c r="F166" s="13">
        <v>118</v>
      </c>
    </row>
    <row r="167" spans="1:6" x14ac:dyDescent="0.25">
      <c r="A167" s="10" t="s">
        <v>1127</v>
      </c>
      <c r="B167" s="15" t="s">
        <v>141</v>
      </c>
      <c r="C167" s="12" t="s">
        <v>897</v>
      </c>
      <c r="D167" t="s">
        <v>752</v>
      </c>
      <c r="E167" s="13">
        <v>4</v>
      </c>
      <c r="F167" s="13">
        <v>50</v>
      </c>
    </row>
    <row r="168" spans="1:6" x14ac:dyDescent="0.25">
      <c r="A168" s="10" t="s">
        <v>1128</v>
      </c>
      <c r="B168" s="15" t="s">
        <v>146</v>
      </c>
      <c r="C168" s="12" t="s">
        <v>902</v>
      </c>
      <c r="D168" t="s">
        <v>677</v>
      </c>
      <c r="E168" s="13">
        <v>3</v>
      </c>
      <c r="F168" s="13">
        <v>29</v>
      </c>
    </row>
    <row r="169" spans="1:6" x14ac:dyDescent="0.25">
      <c r="A169" s="10" t="s">
        <v>1202</v>
      </c>
      <c r="B169" s="14" t="s">
        <v>146</v>
      </c>
      <c r="C169" s="12" t="s">
        <v>904</v>
      </c>
      <c r="D169" t="s">
        <v>918</v>
      </c>
      <c r="E169" s="13">
        <v>1</v>
      </c>
      <c r="F169" s="13">
        <v>6</v>
      </c>
    </row>
    <row r="170" spans="1:6" x14ac:dyDescent="0.25">
      <c r="A170" s="10" t="s">
        <v>1129</v>
      </c>
      <c r="B170" s="15" t="s">
        <v>146</v>
      </c>
      <c r="C170" s="12" t="s">
        <v>904</v>
      </c>
      <c r="D170" t="s">
        <v>677</v>
      </c>
      <c r="E170" s="13">
        <v>3</v>
      </c>
      <c r="F170" s="13">
        <v>138</v>
      </c>
    </row>
    <row r="171" spans="1:6" x14ac:dyDescent="0.25">
      <c r="A171" s="10" t="s">
        <v>1130</v>
      </c>
      <c r="B171" s="15" t="s">
        <v>150</v>
      </c>
      <c r="C171" s="12" t="s">
        <v>906</v>
      </c>
      <c r="D171" t="s">
        <v>907</v>
      </c>
      <c r="E171" s="13">
        <v>34</v>
      </c>
      <c r="F171" s="13">
        <v>670</v>
      </c>
    </row>
    <row r="172" spans="1:6" x14ac:dyDescent="0.25">
      <c r="A172" s="10" t="s">
        <v>1131</v>
      </c>
      <c r="B172" s="15" t="s">
        <v>150</v>
      </c>
      <c r="C172" s="12" t="s">
        <v>909</v>
      </c>
      <c r="D172" t="s">
        <v>741</v>
      </c>
      <c r="E172" s="13">
        <v>79</v>
      </c>
      <c r="F172" s="13">
        <v>3122</v>
      </c>
    </row>
    <row r="173" spans="1:6" x14ac:dyDescent="0.25">
      <c r="A173" s="10" t="s">
        <v>1203</v>
      </c>
      <c r="B173" s="15" t="s">
        <v>150</v>
      </c>
      <c r="C173" s="12" t="s">
        <v>909</v>
      </c>
      <c r="D173" t="s">
        <v>1204</v>
      </c>
      <c r="E173" s="13">
        <v>1</v>
      </c>
      <c r="F173" s="13">
        <v>16</v>
      </c>
    </row>
    <row r="174" spans="1:6" x14ac:dyDescent="0.25">
      <c r="A174" s="10" t="s">
        <v>1132</v>
      </c>
      <c r="B174" s="15" t="s">
        <v>150</v>
      </c>
      <c r="C174" s="12" t="s">
        <v>909</v>
      </c>
      <c r="D174" t="s">
        <v>911</v>
      </c>
      <c r="E174" s="13">
        <v>45</v>
      </c>
      <c r="F174" s="13">
        <v>1113</v>
      </c>
    </row>
    <row r="175" spans="1:6" x14ac:dyDescent="0.25">
      <c r="A175" s="10" t="s">
        <v>1205</v>
      </c>
      <c r="B175" s="15" t="s">
        <v>312</v>
      </c>
      <c r="C175" s="12" t="s">
        <v>1206</v>
      </c>
      <c r="D175" t="s">
        <v>723</v>
      </c>
      <c r="E175" s="13">
        <v>1</v>
      </c>
      <c r="F175" s="13">
        <v>24</v>
      </c>
    </row>
    <row r="176" spans="1:6" x14ac:dyDescent="0.25">
      <c r="A176" s="10" t="s">
        <v>1133</v>
      </c>
      <c r="B176" s="15" t="s">
        <v>154</v>
      </c>
      <c r="C176" s="12" t="s">
        <v>913</v>
      </c>
      <c r="D176" t="s">
        <v>677</v>
      </c>
      <c r="E176" s="13">
        <v>204</v>
      </c>
      <c r="F176" s="13">
        <v>12872</v>
      </c>
    </row>
    <row r="177" spans="1:6" x14ac:dyDescent="0.25">
      <c r="A177" s="10" t="s">
        <v>1134</v>
      </c>
      <c r="B177" s="15" t="s">
        <v>154</v>
      </c>
      <c r="C177" s="12" t="s">
        <v>915</v>
      </c>
      <c r="D177" t="s">
        <v>677</v>
      </c>
      <c r="E177" s="13">
        <v>76</v>
      </c>
      <c r="F177" s="13">
        <v>4037</v>
      </c>
    </row>
    <row r="178" spans="1:6" x14ac:dyDescent="0.25">
      <c r="A178" s="10" t="s">
        <v>1135</v>
      </c>
      <c r="B178" s="15" t="s">
        <v>154</v>
      </c>
      <c r="C178" s="12" t="s">
        <v>917</v>
      </c>
      <c r="D178" t="s">
        <v>918</v>
      </c>
      <c r="E178" s="13">
        <v>158</v>
      </c>
      <c r="F178" s="13">
        <v>7563</v>
      </c>
    </row>
    <row r="179" spans="1:6" x14ac:dyDescent="0.25">
      <c r="A179" s="10" t="s">
        <v>1136</v>
      </c>
      <c r="B179" s="15" t="s">
        <v>154</v>
      </c>
      <c r="C179" s="12" t="s">
        <v>920</v>
      </c>
      <c r="D179" t="s">
        <v>677</v>
      </c>
      <c r="E179" s="13">
        <v>56</v>
      </c>
      <c r="F179" s="13">
        <v>3163</v>
      </c>
    </row>
    <row r="180" spans="1:6" x14ac:dyDescent="0.25">
      <c r="A180" s="10" t="s">
        <v>1137</v>
      </c>
      <c r="B180" s="15" t="s">
        <v>154</v>
      </c>
      <c r="C180" s="12" t="s">
        <v>922</v>
      </c>
      <c r="D180" t="s">
        <v>918</v>
      </c>
      <c r="E180" s="13">
        <v>119</v>
      </c>
      <c r="F180" s="13">
        <v>3435</v>
      </c>
    </row>
    <row r="181" spans="1:6" x14ac:dyDescent="0.25">
      <c r="A181" s="10" t="s">
        <v>1138</v>
      </c>
      <c r="B181" s="15" t="s">
        <v>154</v>
      </c>
      <c r="C181" s="12" t="s">
        <v>924</v>
      </c>
      <c r="D181" t="s">
        <v>918</v>
      </c>
      <c r="E181" s="13">
        <v>143</v>
      </c>
      <c r="F181" s="13">
        <v>3855</v>
      </c>
    </row>
    <row r="182" spans="1:6" x14ac:dyDescent="0.25">
      <c r="A182" s="10" t="s">
        <v>1139</v>
      </c>
      <c r="B182" s="14" t="s">
        <v>154</v>
      </c>
      <c r="C182" s="12" t="s">
        <v>924</v>
      </c>
      <c r="D182" t="s">
        <v>677</v>
      </c>
      <c r="E182" s="13">
        <v>35</v>
      </c>
      <c r="F182" s="13">
        <v>1902</v>
      </c>
    </row>
    <row r="183" spans="1:6" x14ac:dyDescent="0.25">
      <c r="A183" s="10" t="s">
        <v>1140</v>
      </c>
      <c r="B183" s="16" t="s">
        <v>154</v>
      </c>
      <c r="C183" s="16" t="s">
        <v>927</v>
      </c>
      <c r="D183" s="16" t="s">
        <v>677</v>
      </c>
      <c r="E183" s="17">
        <v>108</v>
      </c>
      <c r="F183" s="17">
        <v>3259</v>
      </c>
    </row>
    <row r="184" spans="1:6" x14ac:dyDescent="0.25">
      <c r="A184" s="10" t="s">
        <v>1141</v>
      </c>
      <c r="B184" t="s">
        <v>154</v>
      </c>
      <c r="C184" t="s">
        <v>929</v>
      </c>
      <c r="D184" t="s">
        <v>677</v>
      </c>
      <c r="E184">
        <v>119</v>
      </c>
      <c r="F184">
        <v>4370</v>
      </c>
    </row>
    <row r="185" spans="1:6" x14ac:dyDescent="0.25">
      <c r="A185" s="10" t="s">
        <v>1142</v>
      </c>
      <c r="B185" t="s">
        <v>154</v>
      </c>
      <c r="C185" t="s">
        <v>931</v>
      </c>
      <c r="D185" t="s">
        <v>918</v>
      </c>
      <c r="E185">
        <v>73</v>
      </c>
      <c r="F185">
        <v>1882</v>
      </c>
    </row>
    <row r="186" spans="1:6" x14ac:dyDescent="0.25">
      <c r="A186" s="10" t="s">
        <v>1143</v>
      </c>
      <c r="B186" t="s">
        <v>154</v>
      </c>
      <c r="C186" t="s">
        <v>933</v>
      </c>
      <c r="D186" t="s">
        <v>918</v>
      </c>
      <c r="E186">
        <v>111</v>
      </c>
      <c r="F186">
        <v>3623</v>
      </c>
    </row>
    <row r="187" spans="1:6" x14ac:dyDescent="0.25">
      <c r="A187" s="10" t="s">
        <v>1144</v>
      </c>
      <c r="B187" t="s">
        <v>154</v>
      </c>
      <c r="C187" t="s">
        <v>933</v>
      </c>
      <c r="D187" t="s">
        <v>677</v>
      </c>
      <c r="E187">
        <v>77</v>
      </c>
      <c r="F187">
        <v>4532</v>
      </c>
    </row>
    <row r="188" spans="1:6" x14ac:dyDescent="0.25">
      <c r="A188" s="10" t="s">
        <v>1145</v>
      </c>
      <c r="B188" t="s">
        <v>154</v>
      </c>
      <c r="C188" t="s">
        <v>936</v>
      </c>
      <c r="D188" t="s">
        <v>677</v>
      </c>
      <c r="E188">
        <v>47</v>
      </c>
      <c r="F188">
        <v>3578</v>
      </c>
    </row>
    <row r="189" spans="1:6" x14ac:dyDescent="0.25">
      <c r="A189" s="10" t="s">
        <v>1146</v>
      </c>
      <c r="B189" t="s">
        <v>154</v>
      </c>
      <c r="C189" t="s">
        <v>938</v>
      </c>
      <c r="D189" t="s">
        <v>677</v>
      </c>
      <c r="E189">
        <v>59</v>
      </c>
      <c r="F189">
        <v>4112</v>
      </c>
    </row>
    <row r="190" spans="1:6" x14ac:dyDescent="0.25">
      <c r="A190" s="10" t="s">
        <v>1147</v>
      </c>
      <c r="B190" t="s">
        <v>154</v>
      </c>
      <c r="C190" t="s">
        <v>940</v>
      </c>
      <c r="D190" t="s">
        <v>918</v>
      </c>
      <c r="E190">
        <v>32</v>
      </c>
      <c r="F190">
        <v>944</v>
      </c>
    </row>
    <row r="191" spans="1:6" x14ac:dyDescent="0.25">
      <c r="A191" s="10" t="s">
        <v>1148</v>
      </c>
      <c r="B191" t="s">
        <v>154</v>
      </c>
      <c r="C191" t="s">
        <v>940</v>
      </c>
      <c r="D191" t="s">
        <v>677</v>
      </c>
      <c r="E191">
        <v>112</v>
      </c>
      <c r="F191">
        <v>4443</v>
      </c>
    </row>
    <row r="192" spans="1:6" x14ac:dyDescent="0.25">
      <c r="A192" s="10" t="s">
        <v>1149</v>
      </c>
      <c r="B192" t="s">
        <v>154</v>
      </c>
      <c r="C192" t="s">
        <v>943</v>
      </c>
      <c r="D192" t="s">
        <v>918</v>
      </c>
      <c r="E192">
        <v>42</v>
      </c>
      <c r="F192">
        <v>2056</v>
      </c>
    </row>
    <row r="193" spans="1:6" x14ac:dyDescent="0.25">
      <c r="A193" s="10" t="s">
        <v>1150</v>
      </c>
      <c r="B193" t="s">
        <v>352</v>
      </c>
      <c r="C193" t="s">
        <v>945</v>
      </c>
      <c r="D193" t="s">
        <v>845</v>
      </c>
      <c r="E193">
        <v>3</v>
      </c>
      <c r="F193">
        <v>111</v>
      </c>
    </row>
    <row r="194" spans="1:6" x14ac:dyDescent="0.25">
      <c r="A194" s="10" t="s">
        <v>1151</v>
      </c>
      <c r="B194" t="s">
        <v>352</v>
      </c>
      <c r="C194" t="s">
        <v>947</v>
      </c>
      <c r="D194" t="s">
        <v>347</v>
      </c>
      <c r="E194">
        <v>7</v>
      </c>
      <c r="F194">
        <v>183</v>
      </c>
    </row>
    <row r="195" spans="1:6" x14ac:dyDescent="0.25">
      <c r="A195" s="10" t="s">
        <v>1152</v>
      </c>
      <c r="B195" t="s">
        <v>352</v>
      </c>
      <c r="C195" t="s">
        <v>949</v>
      </c>
      <c r="D195" t="s">
        <v>340</v>
      </c>
      <c r="E195">
        <v>19</v>
      </c>
      <c r="F195">
        <v>378</v>
      </c>
    </row>
    <row r="196" spans="1:6" x14ac:dyDescent="0.25">
      <c r="A196" s="10" t="s">
        <v>1153</v>
      </c>
      <c r="B196" t="s">
        <v>352</v>
      </c>
      <c r="C196" t="s">
        <v>951</v>
      </c>
      <c r="D196" t="s">
        <v>340</v>
      </c>
      <c r="E196">
        <v>9</v>
      </c>
      <c r="F196">
        <v>975</v>
      </c>
    </row>
    <row r="197" spans="1:6" x14ac:dyDescent="0.25">
      <c r="A197" s="10" t="s">
        <v>1207</v>
      </c>
      <c r="B197" t="s">
        <v>352</v>
      </c>
      <c r="C197" t="s">
        <v>1208</v>
      </c>
      <c r="D197" t="s">
        <v>347</v>
      </c>
      <c r="E197">
        <v>2</v>
      </c>
      <c r="F197">
        <v>56</v>
      </c>
    </row>
    <row r="198" spans="1:6" x14ac:dyDescent="0.25">
      <c r="A198" s="10" t="s">
        <v>1209</v>
      </c>
      <c r="B198" t="s">
        <v>194</v>
      </c>
      <c r="C198" t="s">
        <v>953</v>
      </c>
      <c r="D198" t="s">
        <v>1201</v>
      </c>
      <c r="E198">
        <v>1</v>
      </c>
      <c r="F198">
        <v>20</v>
      </c>
    </row>
    <row r="199" spans="1:6" x14ac:dyDescent="0.25">
      <c r="A199" s="10" t="s">
        <v>1154</v>
      </c>
      <c r="B199" t="s">
        <v>194</v>
      </c>
      <c r="C199" t="s">
        <v>953</v>
      </c>
      <c r="D199" t="s">
        <v>741</v>
      </c>
      <c r="E199">
        <v>109</v>
      </c>
      <c r="F199">
        <v>4683</v>
      </c>
    </row>
    <row r="200" spans="1:6" x14ac:dyDescent="0.25">
      <c r="A200" s="10" t="s">
        <v>1210</v>
      </c>
      <c r="B200" t="s">
        <v>194</v>
      </c>
      <c r="C200" t="s">
        <v>953</v>
      </c>
      <c r="D200" t="s">
        <v>972</v>
      </c>
      <c r="E200">
        <v>1</v>
      </c>
      <c r="F200">
        <v>71</v>
      </c>
    </row>
    <row r="201" spans="1:6" x14ac:dyDescent="0.25">
      <c r="A201" s="10" t="s">
        <v>1155</v>
      </c>
      <c r="B201" t="s">
        <v>194</v>
      </c>
      <c r="C201" t="s">
        <v>953</v>
      </c>
      <c r="D201" t="s">
        <v>789</v>
      </c>
      <c r="E201">
        <v>14</v>
      </c>
      <c r="F201">
        <v>759</v>
      </c>
    </row>
    <row r="202" spans="1:6" x14ac:dyDescent="0.25">
      <c r="A202" s="10" t="s">
        <v>1156</v>
      </c>
      <c r="B202" t="s">
        <v>194</v>
      </c>
      <c r="C202" t="s">
        <v>953</v>
      </c>
      <c r="D202" t="s">
        <v>752</v>
      </c>
      <c r="E202">
        <v>10</v>
      </c>
      <c r="F202">
        <v>780</v>
      </c>
    </row>
    <row r="203" spans="1:6" x14ac:dyDescent="0.25">
      <c r="A203" s="10" t="s">
        <v>1211</v>
      </c>
      <c r="B203" t="s">
        <v>194</v>
      </c>
      <c r="C203" t="s">
        <v>957</v>
      </c>
      <c r="D203" t="s">
        <v>1201</v>
      </c>
      <c r="E203">
        <v>2</v>
      </c>
      <c r="F203">
        <v>32</v>
      </c>
    </row>
    <row r="204" spans="1:6" x14ac:dyDescent="0.25">
      <c r="A204" s="10" t="s">
        <v>1157</v>
      </c>
      <c r="B204" t="s">
        <v>194</v>
      </c>
      <c r="C204" t="s">
        <v>957</v>
      </c>
      <c r="D204" t="s">
        <v>741</v>
      </c>
      <c r="E204">
        <v>29</v>
      </c>
      <c r="F204">
        <v>867</v>
      </c>
    </row>
    <row r="205" spans="1:6" x14ac:dyDescent="0.25">
      <c r="A205" s="10" t="s">
        <v>1212</v>
      </c>
      <c r="B205" t="s">
        <v>194</v>
      </c>
      <c r="C205" t="s">
        <v>957</v>
      </c>
      <c r="D205" t="s">
        <v>340</v>
      </c>
      <c r="E205">
        <v>1</v>
      </c>
      <c r="F205">
        <v>16</v>
      </c>
    </row>
    <row r="206" spans="1:6" x14ac:dyDescent="0.25">
      <c r="A206" s="10" t="s">
        <v>1158</v>
      </c>
      <c r="B206" t="s">
        <v>194</v>
      </c>
      <c r="C206" t="s">
        <v>957</v>
      </c>
      <c r="D206" t="s">
        <v>789</v>
      </c>
      <c r="E206">
        <v>80</v>
      </c>
      <c r="F206">
        <v>4303</v>
      </c>
    </row>
    <row r="207" spans="1:6" x14ac:dyDescent="0.25">
      <c r="A207" s="10" t="s">
        <v>1159</v>
      </c>
      <c r="B207" t="s">
        <v>194</v>
      </c>
      <c r="C207" t="s">
        <v>957</v>
      </c>
      <c r="D207" t="s">
        <v>960</v>
      </c>
      <c r="E207">
        <v>5</v>
      </c>
      <c r="F207">
        <v>85</v>
      </c>
    </row>
    <row r="208" spans="1:6" x14ac:dyDescent="0.25">
      <c r="A208" s="10" t="s">
        <v>1213</v>
      </c>
      <c r="B208" t="s">
        <v>194</v>
      </c>
      <c r="C208" t="s">
        <v>963</v>
      </c>
      <c r="D208" t="s">
        <v>340</v>
      </c>
      <c r="E208">
        <v>1</v>
      </c>
      <c r="F208">
        <v>19</v>
      </c>
    </row>
    <row r="209" spans="1:6" x14ac:dyDescent="0.25">
      <c r="A209" s="10" t="s">
        <v>1161</v>
      </c>
      <c r="B209" t="s">
        <v>194</v>
      </c>
      <c r="C209" t="s">
        <v>963</v>
      </c>
      <c r="D209" t="s">
        <v>797</v>
      </c>
      <c r="E209">
        <v>7</v>
      </c>
      <c r="F209">
        <v>434</v>
      </c>
    </row>
    <row r="210" spans="1:6" x14ac:dyDescent="0.25">
      <c r="A210" s="10" t="s">
        <v>1162</v>
      </c>
      <c r="B210" t="s">
        <v>194</v>
      </c>
      <c r="C210" t="s">
        <v>963</v>
      </c>
      <c r="D210" t="s">
        <v>789</v>
      </c>
      <c r="E210">
        <v>1</v>
      </c>
      <c r="F210">
        <v>174</v>
      </c>
    </row>
    <row r="211" spans="1:6" x14ac:dyDescent="0.25">
      <c r="A211" s="10" t="s">
        <v>1214</v>
      </c>
      <c r="B211" t="s">
        <v>194</v>
      </c>
      <c r="C211" t="s">
        <v>966</v>
      </c>
      <c r="D211" t="s">
        <v>1201</v>
      </c>
      <c r="E211">
        <v>1</v>
      </c>
      <c r="F211">
        <v>13</v>
      </c>
    </row>
    <row r="212" spans="1:6" x14ac:dyDescent="0.25">
      <c r="A212" s="10" t="s">
        <v>1215</v>
      </c>
      <c r="B212" t="s">
        <v>194</v>
      </c>
      <c r="C212" t="s">
        <v>966</v>
      </c>
      <c r="D212" t="s">
        <v>1216</v>
      </c>
      <c r="E212">
        <v>1</v>
      </c>
      <c r="F212">
        <v>44</v>
      </c>
    </row>
    <row r="213" spans="1:6" x14ac:dyDescent="0.25">
      <c r="A213" s="10" t="s">
        <v>1163</v>
      </c>
      <c r="B213" t="s">
        <v>194</v>
      </c>
      <c r="C213" t="s">
        <v>966</v>
      </c>
      <c r="D213" t="s">
        <v>741</v>
      </c>
      <c r="E213">
        <v>3</v>
      </c>
      <c r="F213">
        <v>36</v>
      </c>
    </row>
    <row r="214" spans="1:6" x14ac:dyDescent="0.25">
      <c r="A214" s="10" t="s">
        <v>1164</v>
      </c>
      <c r="B214" t="s">
        <v>194</v>
      </c>
      <c r="C214" t="s">
        <v>966</v>
      </c>
      <c r="D214" t="s">
        <v>968</v>
      </c>
      <c r="E214">
        <v>17</v>
      </c>
      <c r="F214">
        <v>251</v>
      </c>
    </row>
    <row r="215" spans="1:6" x14ac:dyDescent="0.25">
      <c r="A215" s="10" t="s">
        <v>1165</v>
      </c>
      <c r="B215" t="s">
        <v>194</v>
      </c>
      <c r="C215" t="s">
        <v>966</v>
      </c>
      <c r="D215" t="s">
        <v>970</v>
      </c>
      <c r="E215">
        <v>4</v>
      </c>
      <c r="F215">
        <v>103</v>
      </c>
    </row>
    <row r="216" spans="1:6" x14ac:dyDescent="0.25">
      <c r="A216" s="10" t="s">
        <v>1166</v>
      </c>
      <c r="B216" t="s">
        <v>194</v>
      </c>
      <c r="C216" t="s">
        <v>966</v>
      </c>
      <c r="D216" t="s">
        <v>972</v>
      </c>
      <c r="E216">
        <v>7</v>
      </c>
      <c r="F216">
        <v>111</v>
      </c>
    </row>
    <row r="217" spans="1:6" x14ac:dyDescent="0.25">
      <c r="B217" t="s">
        <v>974</v>
      </c>
      <c r="E217">
        <v>8804</v>
      </c>
      <c r="F217">
        <v>401076</v>
      </c>
    </row>
    <row r="218" spans="1:6" x14ac:dyDescent="0.25">
      <c r="A218" t="s">
        <v>1165</v>
      </c>
    </row>
    <row r="219" spans="1:6" x14ac:dyDescent="0.25">
      <c r="A219" t="s">
        <v>1166</v>
      </c>
    </row>
    <row r="220" spans="1:6" x14ac:dyDescent="0.25">
      <c r="A220" t="s">
        <v>973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34"/>
  <sheetViews>
    <sheetView workbookViewId="0"/>
  </sheetViews>
  <sheetFormatPr baseColWidth="10" defaultRowHeight="15" x14ac:dyDescent="0.25"/>
  <cols>
    <col min="3" max="3" width="27.28515625" customWidth="1"/>
  </cols>
  <sheetData>
    <row r="2" spans="1:7" x14ac:dyDescent="0.25">
      <c r="B2" s="11" t="s">
        <v>627</v>
      </c>
      <c r="C2" s="11" t="s">
        <v>628</v>
      </c>
      <c r="D2" s="11" t="s">
        <v>1221</v>
      </c>
      <c r="E2" s="11" t="s">
        <v>1222</v>
      </c>
      <c r="F2" s="11" t="s">
        <v>630</v>
      </c>
      <c r="G2" s="11" t="s">
        <v>631</v>
      </c>
    </row>
    <row r="3" spans="1:7" x14ac:dyDescent="0.25">
      <c r="A3" s="10" t="s">
        <v>1223</v>
      </c>
      <c r="B3" s="10" t="s">
        <v>3</v>
      </c>
      <c r="C3" s="10" t="s">
        <v>633</v>
      </c>
      <c r="D3" s="10" t="s">
        <v>1224</v>
      </c>
      <c r="E3" s="10"/>
      <c r="F3" s="10">
        <v>124</v>
      </c>
      <c r="G3" s="10">
        <v>6199</v>
      </c>
    </row>
    <row r="4" spans="1:7" x14ac:dyDescent="0.25">
      <c r="A4" s="10" t="s">
        <v>1225</v>
      </c>
      <c r="B4" s="10" t="s">
        <v>3</v>
      </c>
      <c r="C4" s="10" t="s">
        <v>635</v>
      </c>
      <c r="D4" s="10" t="s">
        <v>1224</v>
      </c>
      <c r="E4" s="10"/>
      <c r="F4" s="10">
        <v>207</v>
      </c>
      <c r="G4" s="10">
        <v>12642</v>
      </c>
    </row>
    <row r="5" spans="1:7" x14ac:dyDescent="0.25">
      <c r="A5" s="10" t="s">
        <v>1226</v>
      </c>
      <c r="B5" s="10" t="s">
        <v>214</v>
      </c>
      <c r="C5" s="10" t="s">
        <v>639</v>
      </c>
      <c r="D5" s="10" t="s">
        <v>1224</v>
      </c>
      <c r="E5" s="10"/>
      <c r="F5" s="10">
        <v>9</v>
      </c>
      <c r="G5" s="10">
        <v>226</v>
      </c>
    </row>
    <row r="6" spans="1:7" x14ac:dyDescent="0.25">
      <c r="A6" s="10" t="s">
        <v>1227</v>
      </c>
      <c r="B6" s="10" t="s">
        <v>214</v>
      </c>
      <c r="C6" s="10" t="s">
        <v>642</v>
      </c>
      <c r="D6" s="10" t="s">
        <v>1224</v>
      </c>
      <c r="E6" s="10"/>
      <c r="F6" s="10">
        <v>53</v>
      </c>
      <c r="G6" s="10">
        <v>2472</v>
      </c>
    </row>
    <row r="7" spans="1:7" x14ac:dyDescent="0.25">
      <c r="A7" s="10" t="s">
        <v>1228</v>
      </c>
      <c r="B7" s="10" t="s">
        <v>214</v>
      </c>
      <c r="C7" s="10" t="s">
        <v>644</v>
      </c>
      <c r="D7" s="10" t="s">
        <v>1224</v>
      </c>
      <c r="E7" s="10"/>
      <c r="F7" s="10">
        <v>23</v>
      </c>
      <c r="G7" s="10">
        <v>860</v>
      </c>
    </row>
    <row r="8" spans="1:7" x14ac:dyDescent="0.25">
      <c r="A8" s="10" t="s">
        <v>1229</v>
      </c>
      <c r="B8" s="10" t="s">
        <v>214</v>
      </c>
      <c r="C8" s="10" t="s">
        <v>646</v>
      </c>
      <c r="D8" s="10" t="s">
        <v>1224</v>
      </c>
      <c r="E8" s="10"/>
      <c r="F8" s="10">
        <v>18</v>
      </c>
      <c r="G8" s="10">
        <v>566</v>
      </c>
    </row>
    <row r="9" spans="1:7" x14ac:dyDescent="0.25">
      <c r="A9" s="10" t="s">
        <v>1230</v>
      </c>
      <c r="B9" s="10" t="s">
        <v>214</v>
      </c>
      <c r="C9" s="10" t="s">
        <v>648</v>
      </c>
      <c r="D9" s="10" t="s">
        <v>1224</v>
      </c>
      <c r="E9" s="10"/>
      <c r="F9" s="10">
        <v>63</v>
      </c>
      <c r="G9" s="10">
        <v>3261</v>
      </c>
    </row>
    <row r="10" spans="1:7" x14ac:dyDescent="0.25">
      <c r="A10" s="10" t="s">
        <v>1231</v>
      </c>
      <c r="B10" s="10" t="s">
        <v>214</v>
      </c>
      <c r="C10" s="10" t="s">
        <v>650</v>
      </c>
      <c r="D10" s="10" t="s">
        <v>1224</v>
      </c>
      <c r="E10" s="10"/>
      <c r="F10" s="10">
        <v>53</v>
      </c>
      <c r="G10" s="10">
        <v>2405</v>
      </c>
    </row>
    <row r="11" spans="1:7" x14ac:dyDescent="0.25">
      <c r="A11" s="10" t="s">
        <v>1232</v>
      </c>
      <c r="B11" s="10" t="s">
        <v>214</v>
      </c>
      <c r="C11" s="10" t="s">
        <v>652</v>
      </c>
      <c r="D11" s="10" t="s">
        <v>1224</v>
      </c>
      <c r="E11" s="10"/>
      <c r="F11" s="10">
        <v>4</v>
      </c>
      <c r="G11" s="10">
        <v>103</v>
      </c>
    </row>
    <row r="12" spans="1:7" x14ac:dyDescent="0.25">
      <c r="A12" s="10" t="s">
        <v>1233</v>
      </c>
      <c r="B12" s="10" t="s">
        <v>214</v>
      </c>
      <c r="C12" s="10" t="s">
        <v>654</v>
      </c>
      <c r="D12" s="10" t="s">
        <v>1224</v>
      </c>
      <c r="E12" s="10"/>
      <c r="F12" s="10">
        <v>144</v>
      </c>
      <c r="G12" s="10">
        <v>6182</v>
      </c>
    </row>
    <row r="13" spans="1:7" x14ac:dyDescent="0.25">
      <c r="A13" s="10" t="s">
        <v>1234</v>
      </c>
      <c r="B13" s="10" t="s">
        <v>214</v>
      </c>
      <c r="C13" s="10" t="s">
        <v>656</v>
      </c>
      <c r="D13" s="10" t="s">
        <v>1224</v>
      </c>
      <c r="E13" s="10"/>
      <c r="F13" s="10">
        <v>150</v>
      </c>
      <c r="G13" s="10">
        <v>6260</v>
      </c>
    </row>
    <row r="14" spans="1:7" x14ac:dyDescent="0.25">
      <c r="A14" s="10" t="s">
        <v>1235</v>
      </c>
      <c r="B14" s="10" t="s">
        <v>214</v>
      </c>
      <c r="C14" s="10" t="s">
        <v>658</v>
      </c>
      <c r="D14" s="10" t="s">
        <v>1224</v>
      </c>
      <c r="E14" s="10"/>
      <c r="F14" s="10">
        <v>5</v>
      </c>
      <c r="G14" s="10">
        <v>57</v>
      </c>
    </row>
    <row r="15" spans="1:7" x14ac:dyDescent="0.25">
      <c r="A15" s="10" t="s">
        <v>1236</v>
      </c>
      <c r="B15" s="10" t="s">
        <v>214</v>
      </c>
      <c r="C15" s="10" t="s">
        <v>660</v>
      </c>
      <c r="D15" s="10" t="s">
        <v>1224</v>
      </c>
      <c r="E15" s="10"/>
      <c r="F15" s="10">
        <v>81</v>
      </c>
      <c r="G15" s="10">
        <v>3968</v>
      </c>
    </row>
    <row r="16" spans="1:7" x14ac:dyDescent="0.25">
      <c r="A16" s="10" t="s">
        <v>1237</v>
      </c>
      <c r="B16" s="10" t="s">
        <v>214</v>
      </c>
      <c r="C16" s="10" t="s">
        <v>662</v>
      </c>
      <c r="D16" s="10" t="s">
        <v>1224</v>
      </c>
      <c r="E16" s="10"/>
      <c r="F16" s="10">
        <v>63</v>
      </c>
      <c r="G16" s="10">
        <v>3838</v>
      </c>
    </row>
    <row r="17" spans="1:7" x14ac:dyDescent="0.25">
      <c r="A17" s="10" t="s">
        <v>1238</v>
      </c>
      <c r="B17" s="10" t="s">
        <v>214</v>
      </c>
      <c r="C17" s="10" t="s">
        <v>664</v>
      </c>
      <c r="D17" s="10" t="s">
        <v>1224</v>
      </c>
      <c r="E17" s="10"/>
      <c r="F17" s="10">
        <v>16</v>
      </c>
      <c r="G17" s="10">
        <v>295</v>
      </c>
    </row>
    <row r="18" spans="1:7" x14ac:dyDescent="0.25">
      <c r="A18" s="10" t="s">
        <v>1239</v>
      </c>
      <c r="B18" s="10" t="s">
        <v>214</v>
      </c>
      <c r="C18" s="10" t="s">
        <v>666</v>
      </c>
      <c r="D18" s="10" t="s">
        <v>1224</v>
      </c>
      <c r="E18" s="10"/>
      <c r="F18" s="10">
        <v>74</v>
      </c>
      <c r="G18" s="10">
        <v>3908</v>
      </c>
    </row>
    <row r="19" spans="1:7" x14ac:dyDescent="0.25">
      <c r="A19" s="10" t="s">
        <v>1240</v>
      </c>
      <c r="B19" s="10" t="s">
        <v>214</v>
      </c>
      <c r="C19" s="10" t="s">
        <v>668</v>
      </c>
      <c r="D19" s="10" t="s">
        <v>1224</v>
      </c>
      <c r="E19" s="10"/>
      <c r="F19" s="10">
        <v>52</v>
      </c>
      <c r="G19" s="10">
        <v>1716</v>
      </c>
    </row>
    <row r="20" spans="1:7" x14ac:dyDescent="0.25">
      <c r="A20" s="10" t="s">
        <v>1241</v>
      </c>
      <c r="B20" s="10" t="s">
        <v>214</v>
      </c>
      <c r="C20" s="10" t="s">
        <v>670</v>
      </c>
      <c r="D20" s="10" t="s">
        <v>1224</v>
      </c>
      <c r="E20" s="10"/>
      <c r="F20" s="10">
        <v>13</v>
      </c>
      <c r="G20" s="10">
        <v>274</v>
      </c>
    </row>
    <row r="21" spans="1:7" x14ac:dyDescent="0.25">
      <c r="A21" s="10" t="s">
        <v>1242</v>
      </c>
      <c r="B21" s="10" t="s">
        <v>214</v>
      </c>
      <c r="C21" s="10" t="s">
        <v>672</v>
      </c>
      <c r="D21" s="10" t="s">
        <v>1224</v>
      </c>
      <c r="E21" s="10"/>
      <c r="F21" s="10">
        <v>34</v>
      </c>
      <c r="G21" s="10">
        <v>1959</v>
      </c>
    </row>
    <row r="22" spans="1:7" x14ac:dyDescent="0.25">
      <c r="A22" s="10" t="s">
        <v>1243</v>
      </c>
      <c r="B22" s="10" t="s">
        <v>214</v>
      </c>
      <c r="C22" s="10" t="s">
        <v>674</v>
      </c>
      <c r="D22" s="10" t="s">
        <v>1224</v>
      </c>
      <c r="E22" s="10"/>
      <c r="F22" s="10">
        <v>113</v>
      </c>
      <c r="G22" s="10">
        <v>4003</v>
      </c>
    </row>
    <row r="23" spans="1:7" x14ac:dyDescent="0.25">
      <c r="A23" s="10" t="s">
        <v>1244</v>
      </c>
      <c r="B23" s="10" t="s">
        <v>8</v>
      </c>
      <c r="C23" s="10" t="s">
        <v>676</v>
      </c>
      <c r="D23" s="10" t="s">
        <v>1224</v>
      </c>
      <c r="E23" s="10"/>
      <c r="F23" s="10">
        <v>126</v>
      </c>
      <c r="G23" s="10">
        <v>3461</v>
      </c>
    </row>
    <row r="24" spans="1:7" x14ac:dyDescent="0.25">
      <c r="A24" s="10" t="s">
        <v>1245</v>
      </c>
      <c r="B24" s="10" t="s">
        <v>8</v>
      </c>
      <c r="C24" s="10" t="s">
        <v>679</v>
      </c>
      <c r="D24" s="10" t="s">
        <v>1224</v>
      </c>
      <c r="E24" s="10"/>
      <c r="F24" s="10">
        <v>197</v>
      </c>
      <c r="G24" s="10">
        <v>14842</v>
      </c>
    </row>
    <row r="25" spans="1:7" x14ac:dyDescent="0.25">
      <c r="A25" s="10" t="s">
        <v>1246</v>
      </c>
      <c r="B25" s="10" t="s">
        <v>8</v>
      </c>
      <c r="C25" s="10" t="s">
        <v>341</v>
      </c>
      <c r="D25" s="10" t="s">
        <v>1224</v>
      </c>
      <c r="E25" s="10"/>
      <c r="F25" s="10">
        <v>37</v>
      </c>
      <c r="G25" s="10">
        <v>1095</v>
      </c>
    </row>
    <row r="26" spans="1:7" x14ac:dyDescent="0.25">
      <c r="A26" s="10" t="s">
        <v>1247</v>
      </c>
      <c r="B26" s="10" t="s">
        <v>8</v>
      </c>
      <c r="C26" s="10" t="s">
        <v>683</v>
      </c>
      <c r="D26" s="10" t="s">
        <v>1224</v>
      </c>
      <c r="E26" s="10"/>
      <c r="F26" s="10">
        <v>93</v>
      </c>
      <c r="G26" s="10">
        <v>2999</v>
      </c>
    </row>
    <row r="27" spans="1:7" x14ac:dyDescent="0.25">
      <c r="A27" s="10" t="s">
        <v>1248</v>
      </c>
      <c r="B27" s="10" t="s">
        <v>8</v>
      </c>
      <c r="C27" s="10" t="s">
        <v>685</v>
      </c>
      <c r="D27" s="10" t="s">
        <v>1224</v>
      </c>
      <c r="E27" s="10"/>
      <c r="F27" s="10">
        <v>98</v>
      </c>
      <c r="G27" s="10">
        <v>5518</v>
      </c>
    </row>
    <row r="28" spans="1:7" x14ac:dyDescent="0.25">
      <c r="A28" s="10" t="s">
        <v>1249</v>
      </c>
      <c r="B28" s="10" t="s">
        <v>8</v>
      </c>
      <c r="C28" s="10" t="s">
        <v>687</v>
      </c>
      <c r="D28" s="10" t="s">
        <v>1224</v>
      </c>
      <c r="E28" s="10"/>
      <c r="F28" s="10">
        <v>142</v>
      </c>
      <c r="G28" s="10">
        <v>7724</v>
      </c>
    </row>
    <row r="29" spans="1:7" x14ac:dyDescent="0.25">
      <c r="A29" s="10" t="s">
        <v>1250</v>
      </c>
      <c r="B29" s="10" t="s">
        <v>8</v>
      </c>
      <c r="C29" s="10" t="s">
        <v>689</v>
      </c>
      <c r="D29" s="10" t="s">
        <v>1224</v>
      </c>
      <c r="E29" s="10"/>
      <c r="F29" s="10">
        <v>82</v>
      </c>
      <c r="G29" s="10">
        <v>3109</v>
      </c>
    </row>
    <row r="30" spans="1:7" x14ac:dyDescent="0.25">
      <c r="A30" s="10" t="s">
        <v>1251</v>
      </c>
      <c r="B30" s="10" t="s">
        <v>8</v>
      </c>
      <c r="C30" s="10" t="s">
        <v>691</v>
      </c>
      <c r="D30" s="10" t="s">
        <v>1224</v>
      </c>
      <c r="E30" s="10"/>
      <c r="F30" s="10">
        <v>35</v>
      </c>
      <c r="G30" s="10">
        <v>1683</v>
      </c>
    </row>
    <row r="31" spans="1:7" x14ac:dyDescent="0.25">
      <c r="A31" s="10" t="s">
        <v>1252</v>
      </c>
      <c r="B31" s="10" t="s">
        <v>28</v>
      </c>
      <c r="C31" s="10" t="s">
        <v>1168</v>
      </c>
      <c r="D31" s="10" t="s">
        <v>1224</v>
      </c>
      <c r="E31" s="10"/>
      <c r="F31" s="10">
        <v>19</v>
      </c>
      <c r="G31" s="10">
        <v>379</v>
      </c>
    </row>
    <row r="32" spans="1:7" x14ac:dyDescent="0.25">
      <c r="A32" s="10" t="s">
        <v>1253</v>
      </c>
      <c r="B32" s="10" t="s">
        <v>28</v>
      </c>
      <c r="C32" s="10" t="s">
        <v>693</v>
      </c>
      <c r="D32" s="10" t="s">
        <v>1224</v>
      </c>
      <c r="E32" s="10"/>
      <c r="F32" s="10">
        <v>51</v>
      </c>
      <c r="G32" s="10">
        <v>930</v>
      </c>
    </row>
    <row r="33" spans="1:7" x14ac:dyDescent="0.25">
      <c r="A33" s="10" t="s">
        <v>1254</v>
      </c>
      <c r="B33" s="10" t="s">
        <v>28</v>
      </c>
      <c r="C33" s="10" t="s">
        <v>1170</v>
      </c>
      <c r="D33" s="10" t="s">
        <v>1224</v>
      </c>
      <c r="E33" s="10"/>
      <c r="F33" s="10">
        <v>7</v>
      </c>
      <c r="G33" s="10">
        <v>36</v>
      </c>
    </row>
    <row r="34" spans="1:7" x14ac:dyDescent="0.25">
      <c r="A34" s="10" t="s">
        <v>1255</v>
      </c>
      <c r="B34" s="10" t="s">
        <v>28</v>
      </c>
      <c r="C34" s="10" t="s">
        <v>695</v>
      </c>
      <c r="D34" s="10" t="s">
        <v>1224</v>
      </c>
      <c r="E34" s="10"/>
      <c r="F34" s="10">
        <v>34</v>
      </c>
      <c r="G34" s="10">
        <v>1218</v>
      </c>
    </row>
    <row r="35" spans="1:7" x14ac:dyDescent="0.25">
      <c r="A35" s="10" t="s">
        <v>1256</v>
      </c>
      <c r="B35" s="10" t="s">
        <v>39</v>
      </c>
      <c r="C35" s="10" t="s">
        <v>697</v>
      </c>
      <c r="D35" s="10" t="s">
        <v>1224</v>
      </c>
      <c r="E35" s="10"/>
      <c r="F35" s="10">
        <v>60</v>
      </c>
      <c r="G35" s="10">
        <v>3144</v>
      </c>
    </row>
    <row r="36" spans="1:7" x14ac:dyDescent="0.25">
      <c r="A36" s="10" t="s">
        <v>1257</v>
      </c>
      <c r="B36" s="12" t="s">
        <v>39</v>
      </c>
      <c r="C36" s="12" t="s">
        <v>699</v>
      </c>
      <c r="D36" t="s">
        <v>1224</v>
      </c>
      <c r="F36" s="13">
        <v>236</v>
      </c>
      <c r="G36" s="13">
        <v>13173</v>
      </c>
    </row>
    <row r="37" spans="1:7" x14ac:dyDescent="0.25">
      <c r="A37" s="10" t="s">
        <v>1258</v>
      </c>
      <c r="B37" s="12" t="s">
        <v>39</v>
      </c>
      <c r="C37" s="12" t="s">
        <v>701</v>
      </c>
      <c r="D37" t="s">
        <v>1224</v>
      </c>
      <c r="F37" s="13">
        <v>23</v>
      </c>
      <c r="G37" s="13">
        <v>1347</v>
      </c>
    </row>
    <row r="38" spans="1:7" x14ac:dyDescent="0.25">
      <c r="A38" s="10" t="s">
        <v>1259</v>
      </c>
      <c r="B38" s="12" t="s">
        <v>39</v>
      </c>
      <c r="C38" s="12" t="s">
        <v>703</v>
      </c>
      <c r="D38" t="s">
        <v>1224</v>
      </c>
      <c r="F38" s="13">
        <v>194</v>
      </c>
      <c r="G38" s="13">
        <v>9369</v>
      </c>
    </row>
    <row r="39" spans="1:7" x14ac:dyDescent="0.25">
      <c r="A39" s="10" t="s">
        <v>1260</v>
      </c>
      <c r="B39" s="12" t="s">
        <v>39</v>
      </c>
      <c r="C39" s="12" t="s">
        <v>705</v>
      </c>
      <c r="D39" t="s">
        <v>1224</v>
      </c>
      <c r="F39" s="13">
        <v>211</v>
      </c>
      <c r="G39" s="13">
        <v>10803</v>
      </c>
    </row>
    <row r="40" spans="1:7" x14ac:dyDescent="0.25">
      <c r="A40" s="10" t="s">
        <v>1260</v>
      </c>
      <c r="B40" s="12" t="s">
        <v>39</v>
      </c>
      <c r="C40" s="12" t="s">
        <v>705</v>
      </c>
      <c r="D40" t="s">
        <v>1224</v>
      </c>
      <c r="E40" t="s">
        <v>680</v>
      </c>
      <c r="F40" s="13">
        <v>1</v>
      </c>
      <c r="G40" s="13">
        <v>12</v>
      </c>
    </row>
    <row r="41" spans="1:7" x14ac:dyDescent="0.25">
      <c r="A41" s="10" t="s">
        <v>1261</v>
      </c>
      <c r="B41" s="12" t="s">
        <v>39</v>
      </c>
      <c r="C41" s="12" t="s">
        <v>707</v>
      </c>
      <c r="D41" t="s">
        <v>1224</v>
      </c>
      <c r="F41" s="13">
        <v>112</v>
      </c>
      <c r="G41" s="13">
        <v>2979</v>
      </c>
    </row>
    <row r="42" spans="1:7" x14ac:dyDescent="0.25">
      <c r="A42" s="10" t="s">
        <v>1262</v>
      </c>
      <c r="B42" s="12" t="s">
        <v>39</v>
      </c>
      <c r="C42" s="12" t="s">
        <v>709</v>
      </c>
      <c r="D42" t="s">
        <v>1224</v>
      </c>
      <c r="F42" s="13">
        <v>97</v>
      </c>
      <c r="G42" s="13">
        <v>1590</v>
      </c>
    </row>
    <row r="43" spans="1:7" x14ac:dyDescent="0.25">
      <c r="A43" s="10" t="s">
        <v>1263</v>
      </c>
      <c r="B43" s="12" t="s">
        <v>39</v>
      </c>
      <c r="C43" s="12" t="s">
        <v>711</v>
      </c>
      <c r="D43" t="s">
        <v>1224</v>
      </c>
      <c r="F43" s="13">
        <v>48</v>
      </c>
      <c r="G43" s="13">
        <v>1253</v>
      </c>
    </row>
    <row r="44" spans="1:7" x14ac:dyDescent="0.25">
      <c r="A44" s="10" t="s">
        <v>1264</v>
      </c>
      <c r="B44" s="14" t="s">
        <v>39</v>
      </c>
      <c r="C44" s="12" t="s">
        <v>713</v>
      </c>
      <c r="D44" t="s">
        <v>1224</v>
      </c>
      <c r="F44" s="13">
        <v>52</v>
      </c>
      <c r="G44" s="13">
        <v>1588</v>
      </c>
    </row>
    <row r="45" spans="1:7" x14ac:dyDescent="0.25">
      <c r="A45" s="10" t="s">
        <v>1265</v>
      </c>
      <c r="B45" s="12" t="s">
        <v>39</v>
      </c>
      <c r="C45" s="12" t="s">
        <v>715</v>
      </c>
      <c r="D45" t="s">
        <v>1224</v>
      </c>
      <c r="F45" s="13">
        <v>2</v>
      </c>
      <c r="G45" s="13">
        <v>216</v>
      </c>
    </row>
    <row r="46" spans="1:7" x14ac:dyDescent="0.25">
      <c r="A46" s="10" t="s">
        <v>1266</v>
      </c>
      <c r="B46" s="12" t="s">
        <v>39</v>
      </c>
      <c r="C46" s="12" t="s">
        <v>717</v>
      </c>
      <c r="D46" t="s">
        <v>1224</v>
      </c>
      <c r="F46" s="13">
        <v>86</v>
      </c>
      <c r="G46" s="13">
        <v>3034</v>
      </c>
    </row>
    <row r="47" spans="1:7" x14ac:dyDescent="0.25">
      <c r="A47" s="10" t="s">
        <v>1267</v>
      </c>
      <c r="B47" s="12" t="s">
        <v>63</v>
      </c>
      <c r="C47" s="12" t="s">
        <v>719</v>
      </c>
      <c r="D47" t="s">
        <v>1224</v>
      </c>
      <c r="F47" s="13">
        <v>8</v>
      </c>
      <c r="G47" s="13">
        <v>522</v>
      </c>
    </row>
    <row r="48" spans="1:7" x14ac:dyDescent="0.25">
      <c r="A48" s="10" t="s">
        <v>1268</v>
      </c>
      <c r="B48" s="14" t="s">
        <v>63</v>
      </c>
      <c r="C48" s="12" t="s">
        <v>722</v>
      </c>
      <c r="D48" t="s">
        <v>1224</v>
      </c>
      <c r="F48" s="13">
        <v>3</v>
      </c>
      <c r="G48" s="13">
        <v>35</v>
      </c>
    </row>
    <row r="49" spans="1:7" x14ac:dyDescent="0.25">
      <c r="A49" s="10" t="s">
        <v>1269</v>
      </c>
      <c r="B49" s="12" t="s">
        <v>63</v>
      </c>
      <c r="C49" s="12" t="s">
        <v>725</v>
      </c>
      <c r="D49" t="s">
        <v>1224</v>
      </c>
      <c r="F49" s="13">
        <v>1</v>
      </c>
      <c r="G49" s="13">
        <v>46</v>
      </c>
    </row>
    <row r="50" spans="1:7" x14ac:dyDescent="0.25">
      <c r="A50" s="10" t="s">
        <v>1270</v>
      </c>
      <c r="B50" s="12" t="s">
        <v>63</v>
      </c>
      <c r="C50" s="12" t="s">
        <v>727</v>
      </c>
      <c r="D50" t="s">
        <v>1224</v>
      </c>
      <c r="F50" s="13">
        <v>16</v>
      </c>
      <c r="G50" s="13">
        <v>140</v>
      </c>
    </row>
    <row r="51" spans="1:7" x14ac:dyDescent="0.25">
      <c r="A51" s="10" t="s">
        <v>1271</v>
      </c>
      <c r="B51" s="12" t="s">
        <v>66</v>
      </c>
      <c r="C51" s="12" t="s">
        <v>729</v>
      </c>
      <c r="D51" t="s">
        <v>1224</v>
      </c>
      <c r="F51" s="13">
        <v>46</v>
      </c>
      <c r="G51" s="13">
        <v>3061</v>
      </c>
    </row>
    <row r="52" spans="1:7" x14ac:dyDescent="0.25">
      <c r="A52" s="10" t="s">
        <v>1272</v>
      </c>
      <c r="B52" s="12" t="s">
        <v>66</v>
      </c>
      <c r="C52" s="12" t="s">
        <v>731</v>
      </c>
      <c r="D52" t="s">
        <v>1224</v>
      </c>
      <c r="F52" s="13">
        <v>28</v>
      </c>
      <c r="G52" s="13">
        <v>1365</v>
      </c>
    </row>
    <row r="53" spans="1:7" x14ac:dyDescent="0.25">
      <c r="A53" s="10" t="s">
        <v>1273</v>
      </c>
      <c r="B53" s="12" t="s">
        <v>66</v>
      </c>
      <c r="C53" s="12" t="s">
        <v>450</v>
      </c>
      <c r="D53" t="s">
        <v>1224</v>
      </c>
      <c r="F53" s="13">
        <v>23</v>
      </c>
      <c r="G53" s="13">
        <v>1202</v>
      </c>
    </row>
    <row r="54" spans="1:7" x14ac:dyDescent="0.25">
      <c r="A54" s="10" t="s">
        <v>1274</v>
      </c>
      <c r="B54" s="12" t="s">
        <v>66</v>
      </c>
      <c r="C54" s="12" t="s">
        <v>734</v>
      </c>
      <c r="D54" t="s">
        <v>1224</v>
      </c>
      <c r="F54" s="13">
        <v>45</v>
      </c>
      <c r="G54" s="13">
        <v>2078</v>
      </c>
    </row>
    <row r="55" spans="1:7" x14ac:dyDescent="0.25">
      <c r="A55" s="10" t="s">
        <v>1275</v>
      </c>
      <c r="B55" s="12" t="s">
        <v>66</v>
      </c>
      <c r="C55" s="12" t="s">
        <v>736</v>
      </c>
      <c r="D55" t="s">
        <v>1224</v>
      </c>
      <c r="F55" s="13">
        <v>41</v>
      </c>
      <c r="G55" s="13">
        <v>1237</v>
      </c>
    </row>
    <row r="56" spans="1:7" x14ac:dyDescent="0.25">
      <c r="A56" s="10" t="s">
        <v>1276</v>
      </c>
      <c r="B56" s="12" t="s">
        <v>66</v>
      </c>
      <c r="C56" s="12" t="s">
        <v>738</v>
      </c>
      <c r="D56" t="s">
        <v>1224</v>
      </c>
      <c r="F56" s="13">
        <v>136</v>
      </c>
      <c r="G56" s="13">
        <v>11306</v>
      </c>
    </row>
    <row r="57" spans="1:7" x14ac:dyDescent="0.25">
      <c r="A57" s="10" t="s">
        <v>1277</v>
      </c>
      <c r="B57" s="12" t="s">
        <v>66</v>
      </c>
      <c r="C57" s="12" t="s">
        <v>740</v>
      </c>
      <c r="D57" t="s">
        <v>1224</v>
      </c>
      <c r="F57" s="13">
        <v>81</v>
      </c>
      <c r="G57" s="13">
        <v>4166</v>
      </c>
    </row>
    <row r="58" spans="1:7" x14ac:dyDescent="0.25">
      <c r="A58" s="10" t="s">
        <v>1278</v>
      </c>
      <c r="B58" s="12" t="s">
        <v>66</v>
      </c>
      <c r="C58" s="12" t="s">
        <v>745</v>
      </c>
      <c r="D58" t="s">
        <v>1224</v>
      </c>
      <c r="F58" s="13">
        <v>103</v>
      </c>
      <c r="G58" s="13">
        <v>3774</v>
      </c>
    </row>
    <row r="59" spans="1:7" x14ac:dyDescent="0.25">
      <c r="A59" s="10" t="s">
        <v>1279</v>
      </c>
      <c r="B59" s="12" t="s">
        <v>66</v>
      </c>
      <c r="C59" s="12" t="s">
        <v>747</v>
      </c>
      <c r="D59" t="s">
        <v>1224</v>
      </c>
      <c r="F59" s="13">
        <v>53</v>
      </c>
      <c r="G59" s="13">
        <v>3051</v>
      </c>
    </row>
    <row r="60" spans="1:7" x14ac:dyDescent="0.25">
      <c r="A60" s="10" t="s">
        <v>1280</v>
      </c>
      <c r="B60" s="12" t="s">
        <v>66</v>
      </c>
      <c r="C60" s="12" t="s">
        <v>754</v>
      </c>
      <c r="D60" t="s">
        <v>1224</v>
      </c>
      <c r="F60" s="13">
        <v>86</v>
      </c>
      <c r="G60" s="13">
        <v>3663</v>
      </c>
    </row>
    <row r="61" spans="1:7" x14ac:dyDescent="0.25">
      <c r="A61" s="10" t="s">
        <v>1281</v>
      </c>
      <c r="B61" s="12" t="s">
        <v>66</v>
      </c>
      <c r="C61" s="12" t="s">
        <v>756</v>
      </c>
      <c r="D61" t="s">
        <v>1224</v>
      </c>
      <c r="F61" s="13">
        <v>119</v>
      </c>
      <c r="G61" s="13">
        <v>5196</v>
      </c>
    </row>
    <row r="62" spans="1:7" x14ac:dyDescent="0.25">
      <c r="A62" s="10" t="s">
        <v>1282</v>
      </c>
      <c r="B62" s="12" t="s">
        <v>66</v>
      </c>
      <c r="C62" s="12" t="s">
        <v>759</v>
      </c>
      <c r="D62" t="s">
        <v>1224</v>
      </c>
      <c r="F62" s="13">
        <v>107</v>
      </c>
      <c r="G62" s="13">
        <v>6891</v>
      </c>
    </row>
    <row r="63" spans="1:7" x14ac:dyDescent="0.25">
      <c r="A63" s="10" t="s">
        <v>1283</v>
      </c>
      <c r="B63" s="12" t="s">
        <v>66</v>
      </c>
      <c r="C63" s="12" t="s">
        <v>897</v>
      </c>
      <c r="D63" t="s">
        <v>1224</v>
      </c>
      <c r="F63" s="13">
        <v>1</v>
      </c>
      <c r="G63" s="13">
        <v>0</v>
      </c>
    </row>
    <row r="64" spans="1:7" x14ac:dyDescent="0.25">
      <c r="A64" s="10" t="s">
        <v>1284</v>
      </c>
      <c r="B64" s="12" t="s">
        <v>66</v>
      </c>
      <c r="C64" s="12" t="s">
        <v>761</v>
      </c>
      <c r="D64" t="s">
        <v>1224</v>
      </c>
      <c r="F64" s="13">
        <v>40</v>
      </c>
      <c r="G64" s="13">
        <v>1872</v>
      </c>
    </row>
    <row r="65" spans="1:7" x14ac:dyDescent="0.25">
      <c r="A65" s="10" t="s">
        <v>1285</v>
      </c>
      <c r="B65" s="12" t="s">
        <v>97</v>
      </c>
      <c r="C65" s="12" t="s">
        <v>763</v>
      </c>
      <c r="D65" t="s">
        <v>1224</v>
      </c>
      <c r="F65" s="13">
        <v>62</v>
      </c>
      <c r="G65" s="13">
        <v>3892</v>
      </c>
    </row>
    <row r="66" spans="1:7" x14ac:dyDescent="0.25">
      <c r="A66" s="10" t="s">
        <v>1286</v>
      </c>
      <c r="B66" s="12" t="s">
        <v>97</v>
      </c>
      <c r="C66" s="12" t="s">
        <v>767</v>
      </c>
      <c r="D66" t="s">
        <v>1224</v>
      </c>
      <c r="F66" s="13">
        <v>119</v>
      </c>
      <c r="G66" s="13">
        <v>4817</v>
      </c>
    </row>
    <row r="67" spans="1:7" x14ac:dyDescent="0.25">
      <c r="A67" s="10" t="s">
        <v>1287</v>
      </c>
      <c r="B67" s="14" t="s">
        <v>97</v>
      </c>
      <c r="C67" s="12" t="s">
        <v>769</v>
      </c>
      <c r="D67" t="s">
        <v>1224</v>
      </c>
      <c r="F67" s="13">
        <v>236</v>
      </c>
      <c r="G67" s="13">
        <v>10991</v>
      </c>
    </row>
    <row r="68" spans="1:7" x14ac:dyDescent="0.25">
      <c r="A68" s="10" t="s">
        <v>1288</v>
      </c>
      <c r="B68" s="12" t="s">
        <v>97</v>
      </c>
      <c r="C68" s="12" t="s">
        <v>771</v>
      </c>
      <c r="D68" t="s">
        <v>1224</v>
      </c>
      <c r="F68" s="13">
        <v>15</v>
      </c>
      <c r="G68" s="13">
        <v>565</v>
      </c>
    </row>
    <row r="69" spans="1:7" x14ac:dyDescent="0.25">
      <c r="A69" s="10" t="s">
        <v>1289</v>
      </c>
      <c r="B69" s="12" t="s">
        <v>97</v>
      </c>
      <c r="C69" s="12" t="s">
        <v>773</v>
      </c>
      <c r="D69" t="s">
        <v>1224</v>
      </c>
      <c r="F69" s="13">
        <v>55</v>
      </c>
      <c r="G69" s="13">
        <v>2084</v>
      </c>
    </row>
    <row r="70" spans="1:7" x14ac:dyDescent="0.25">
      <c r="A70" s="10" t="s">
        <v>1290</v>
      </c>
      <c r="B70" s="12" t="s">
        <v>97</v>
      </c>
      <c r="C70" s="12" t="s">
        <v>775</v>
      </c>
      <c r="D70" t="s">
        <v>1224</v>
      </c>
      <c r="F70" s="13">
        <v>62</v>
      </c>
      <c r="G70" s="13">
        <v>2146</v>
      </c>
    </row>
    <row r="71" spans="1:7" x14ac:dyDescent="0.25">
      <c r="A71" s="10" t="s">
        <v>1291</v>
      </c>
      <c r="B71" s="12" t="s">
        <v>110</v>
      </c>
      <c r="C71" s="12" t="s">
        <v>777</v>
      </c>
      <c r="D71" t="s">
        <v>1224</v>
      </c>
      <c r="F71" s="13">
        <v>100</v>
      </c>
      <c r="G71" s="13">
        <v>3703</v>
      </c>
    </row>
    <row r="72" spans="1:7" x14ac:dyDescent="0.25">
      <c r="A72" s="10" t="s">
        <v>1292</v>
      </c>
      <c r="B72" s="12" t="s">
        <v>110</v>
      </c>
      <c r="C72" s="12" t="s">
        <v>780</v>
      </c>
      <c r="D72" t="s">
        <v>1224</v>
      </c>
      <c r="F72" s="13">
        <v>18</v>
      </c>
      <c r="G72" s="13">
        <v>972</v>
      </c>
    </row>
    <row r="73" spans="1:7" x14ac:dyDescent="0.25">
      <c r="A73" s="10" t="s">
        <v>1293</v>
      </c>
      <c r="B73" s="12" t="s">
        <v>110</v>
      </c>
      <c r="C73" s="12" t="s">
        <v>782</v>
      </c>
      <c r="D73" t="s">
        <v>1224</v>
      </c>
      <c r="F73" s="13">
        <v>64</v>
      </c>
      <c r="G73" s="13">
        <v>3765</v>
      </c>
    </row>
    <row r="74" spans="1:7" x14ac:dyDescent="0.25">
      <c r="A74" s="10" t="s">
        <v>1294</v>
      </c>
      <c r="B74" s="14" t="s">
        <v>110</v>
      </c>
      <c r="C74" s="12" t="s">
        <v>784</v>
      </c>
      <c r="D74" t="s">
        <v>1224</v>
      </c>
      <c r="F74" s="13">
        <v>103</v>
      </c>
      <c r="G74" s="13">
        <v>5009</v>
      </c>
    </row>
    <row r="75" spans="1:7" x14ac:dyDescent="0.25">
      <c r="A75" s="10" t="s">
        <v>1295</v>
      </c>
      <c r="B75" s="12" t="s">
        <v>110</v>
      </c>
      <c r="C75" s="12" t="s">
        <v>1178</v>
      </c>
      <c r="D75" t="s">
        <v>1224</v>
      </c>
      <c r="F75" s="13">
        <v>36</v>
      </c>
      <c r="G75" s="13">
        <v>1441</v>
      </c>
    </row>
    <row r="76" spans="1:7" x14ac:dyDescent="0.25">
      <c r="A76" s="10" t="s">
        <v>1296</v>
      </c>
      <c r="B76" s="12" t="s">
        <v>110</v>
      </c>
      <c r="C76" s="12" t="s">
        <v>786</v>
      </c>
      <c r="D76" t="s">
        <v>1224</v>
      </c>
      <c r="F76" s="13">
        <v>5</v>
      </c>
      <c r="G76" s="13">
        <v>153</v>
      </c>
    </row>
    <row r="77" spans="1:7" x14ac:dyDescent="0.25">
      <c r="A77" s="10" t="s">
        <v>1297</v>
      </c>
      <c r="B77" s="12" t="s">
        <v>110</v>
      </c>
      <c r="C77" s="12" t="s">
        <v>788</v>
      </c>
      <c r="D77" t="s">
        <v>1224</v>
      </c>
      <c r="F77" s="13">
        <v>1</v>
      </c>
      <c r="G77" s="13">
        <v>21</v>
      </c>
    </row>
    <row r="78" spans="1:7" x14ac:dyDescent="0.25">
      <c r="A78" s="10" t="s">
        <v>1298</v>
      </c>
      <c r="B78" s="12" t="s">
        <v>110</v>
      </c>
      <c r="C78" s="12" t="s">
        <v>791</v>
      </c>
      <c r="D78" t="s">
        <v>1224</v>
      </c>
      <c r="F78" s="13">
        <v>1</v>
      </c>
      <c r="G78" s="13">
        <v>15</v>
      </c>
    </row>
    <row r="79" spans="1:7" x14ac:dyDescent="0.25">
      <c r="A79" s="10" t="s">
        <v>1299</v>
      </c>
      <c r="B79" s="12" t="s">
        <v>110</v>
      </c>
      <c r="C79" s="12" t="s">
        <v>793</v>
      </c>
      <c r="D79" t="s">
        <v>1224</v>
      </c>
      <c r="F79" s="13">
        <v>54</v>
      </c>
      <c r="G79" s="13">
        <v>3547</v>
      </c>
    </row>
    <row r="80" spans="1:7" x14ac:dyDescent="0.25">
      <c r="A80" s="10" t="s">
        <v>1300</v>
      </c>
      <c r="B80" s="12" t="s">
        <v>110</v>
      </c>
      <c r="C80" s="12" t="s">
        <v>795</v>
      </c>
      <c r="D80" t="s">
        <v>1224</v>
      </c>
      <c r="F80" s="13">
        <v>23</v>
      </c>
      <c r="G80" s="13">
        <v>753</v>
      </c>
    </row>
    <row r="81" spans="1:7" x14ac:dyDescent="0.25">
      <c r="A81" s="10" t="s">
        <v>1301</v>
      </c>
      <c r="B81" s="12" t="s">
        <v>110</v>
      </c>
      <c r="C81" s="12" t="s">
        <v>1181</v>
      </c>
      <c r="D81" t="s">
        <v>1224</v>
      </c>
      <c r="F81" s="13">
        <v>80</v>
      </c>
      <c r="G81" s="13">
        <v>4504</v>
      </c>
    </row>
    <row r="82" spans="1:7" x14ac:dyDescent="0.25">
      <c r="A82" s="10" t="s">
        <v>1302</v>
      </c>
      <c r="B82" s="12" t="s">
        <v>293</v>
      </c>
      <c r="C82" s="12" t="s">
        <v>800</v>
      </c>
      <c r="D82" t="s">
        <v>1224</v>
      </c>
      <c r="F82" s="13">
        <v>16</v>
      </c>
      <c r="G82" s="13">
        <v>415</v>
      </c>
    </row>
    <row r="83" spans="1:7" x14ac:dyDescent="0.25">
      <c r="A83" s="10" t="s">
        <v>1303</v>
      </c>
      <c r="B83" s="12" t="s">
        <v>293</v>
      </c>
      <c r="C83" s="12" t="s">
        <v>802</v>
      </c>
      <c r="D83" t="s">
        <v>1224</v>
      </c>
      <c r="F83" s="13">
        <v>2</v>
      </c>
      <c r="G83" s="13">
        <v>36</v>
      </c>
    </row>
    <row r="84" spans="1:7" x14ac:dyDescent="0.25">
      <c r="A84" s="10" t="s">
        <v>1304</v>
      </c>
      <c r="B84" s="12" t="s">
        <v>293</v>
      </c>
      <c r="C84" s="12" t="s">
        <v>805</v>
      </c>
      <c r="D84" t="s">
        <v>1224</v>
      </c>
      <c r="F84" s="13">
        <v>190</v>
      </c>
      <c r="G84" s="13">
        <v>9654</v>
      </c>
    </row>
    <row r="85" spans="1:7" x14ac:dyDescent="0.25">
      <c r="A85" s="10" t="s">
        <v>1305</v>
      </c>
      <c r="B85" s="14" t="s">
        <v>293</v>
      </c>
      <c r="C85" s="12" t="s">
        <v>807</v>
      </c>
      <c r="D85" t="s">
        <v>1224</v>
      </c>
      <c r="F85" s="13">
        <v>14</v>
      </c>
      <c r="G85" s="13">
        <v>216</v>
      </c>
    </row>
    <row r="86" spans="1:7" x14ac:dyDescent="0.25">
      <c r="A86" s="10" t="s">
        <v>1306</v>
      </c>
      <c r="B86" s="12" t="s">
        <v>293</v>
      </c>
      <c r="C86" s="12" t="s">
        <v>809</v>
      </c>
      <c r="D86" t="s">
        <v>1224</v>
      </c>
      <c r="F86" s="13">
        <v>59</v>
      </c>
      <c r="G86" s="13">
        <v>3739</v>
      </c>
    </row>
    <row r="87" spans="1:7" x14ac:dyDescent="0.25">
      <c r="A87" s="10" t="s">
        <v>1307</v>
      </c>
      <c r="B87" s="12" t="s">
        <v>293</v>
      </c>
      <c r="C87" s="12" t="s">
        <v>815</v>
      </c>
      <c r="D87" t="s">
        <v>1224</v>
      </c>
      <c r="F87" s="13">
        <v>35</v>
      </c>
      <c r="G87" s="13">
        <v>1438</v>
      </c>
    </row>
    <row r="88" spans="1:7" x14ac:dyDescent="0.25">
      <c r="A88" s="10" t="s">
        <v>1308</v>
      </c>
      <c r="B88" s="12" t="s">
        <v>293</v>
      </c>
      <c r="C88" s="12" t="s">
        <v>817</v>
      </c>
      <c r="D88" t="s">
        <v>1224</v>
      </c>
      <c r="F88" s="13">
        <v>119</v>
      </c>
      <c r="G88" s="13">
        <v>5554</v>
      </c>
    </row>
    <row r="89" spans="1:7" x14ac:dyDescent="0.25">
      <c r="A89" s="10" t="s">
        <v>1309</v>
      </c>
      <c r="B89" s="12" t="s">
        <v>293</v>
      </c>
      <c r="C89" s="12" t="s">
        <v>822</v>
      </c>
      <c r="D89" t="s">
        <v>1224</v>
      </c>
      <c r="F89" s="13">
        <v>62</v>
      </c>
      <c r="G89" s="13">
        <v>2983</v>
      </c>
    </row>
    <row r="90" spans="1:7" x14ac:dyDescent="0.25">
      <c r="A90" s="10" t="s">
        <v>1310</v>
      </c>
      <c r="B90" s="12" t="s">
        <v>293</v>
      </c>
      <c r="C90" s="12" t="s">
        <v>824</v>
      </c>
      <c r="D90" t="s">
        <v>1224</v>
      </c>
      <c r="F90" s="13">
        <v>14</v>
      </c>
      <c r="G90" s="13">
        <v>570</v>
      </c>
    </row>
    <row r="91" spans="1:7" x14ac:dyDescent="0.25">
      <c r="A91" s="10" t="s">
        <v>1311</v>
      </c>
      <c r="B91" s="12" t="s">
        <v>826</v>
      </c>
      <c r="C91" s="12" t="s">
        <v>1184</v>
      </c>
      <c r="D91" t="s">
        <v>1224</v>
      </c>
      <c r="F91" s="13">
        <v>1</v>
      </c>
      <c r="G91" s="13">
        <v>69</v>
      </c>
    </row>
    <row r="92" spans="1:7" x14ac:dyDescent="0.25">
      <c r="A92" s="10" t="s">
        <v>1312</v>
      </c>
      <c r="B92" s="12" t="s">
        <v>296</v>
      </c>
      <c r="C92" s="12" t="s">
        <v>828</v>
      </c>
      <c r="D92" t="s">
        <v>1224</v>
      </c>
      <c r="F92" s="13">
        <v>81</v>
      </c>
      <c r="G92" s="13">
        <v>4251</v>
      </c>
    </row>
    <row r="93" spans="1:7" x14ac:dyDescent="0.25">
      <c r="A93" s="10" t="s">
        <v>1313</v>
      </c>
      <c r="B93" s="12" t="s">
        <v>296</v>
      </c>
      <c r="C93" s="12" t="s">
        <v>830</v>
      </c>
      <c r="D93" t="s">
        <v>1224</v>
      </c>
      <c r="F93" s="13">
        <v>5</v>
      </c>
      <c r="G93" s="13">
        <v>238</v>
      </c>
    </row>
    <row r="94" spans="1:7" x14ac:dyDescent="0.25">
      <c r="A94" s="10" t="s">
        <v>1314</v>
      </c>
      <c r="B94" s="12" t="s">
        <v>126</v>
      </c>
      <c r="C94" s="12" t="s">
        <v>832</v>
      </c>
      <c r="D94" t="s">
        <v>1224</v>
      </c>
      <c r="F94" s="13">
        <v>1</v>
      </c>
      <c r="G94" s="13">
        <v>109</v>
      </c>
    </row>
    <row r="95" spans="1:7" x14ac:dyDescent="0.25">
      <c r="A95" s="10" t="s">
        <v>1315</v>
      </c>
      <c r="B95" s="12" t="s">
        <v>126</v>
      </c>
      <c r="C95" s="12" t="s">
        <v>834</v>
      </c>
      <c r="D95" t="s">
        <v>1224</v>
      </c>
      <c r="F95" s="13">
        <v>11</v>
      </c>
      <c r="G95" s="13">
        <v>657</v>
      </c>
    </row>
    <row r="96" spans="1:7" x14ac:dyDescent="0.25">
      <c r="A96" s="10" t="s">
        <v>1316</v>
      </c>
      <c r="B96" s="12" t="s">
        <v>126</v>
      </c>
      <c r="C96" s="12" t="s">
        <v>836</v>
      </c>
      <c r="D96" t="s">
        <v>1224</v>
      </c>
      <c r="F96" s="13">
        <v>3</v>
      </c>
      <c r="G96" s="13">
        <v>92</v>
      </c>
    </row>
    <row r="97" spans="1:7" x14ac:dyDescent="0.25">
      <c r="A97" s="10" t="s">
        <v>1317</v>
      </c>
      <c r="B97" s="12" t="s">
        <v>129</v>
      </c>
      <c r="C97" s="12" t="s">
        <v>839</v>
      </c>
      <c r="D97" t="s">
        <v>1224</v>
      </c>
      <c r="F97" s="13">
        <v>228</v>
      </c>
      <c r="G97" s="13">
        <v>9301</v>
      </c>
    </row>
    <row r="98" spans="1:7" x14ac:dyDescent="0.25">
      <c r="A98" s="10" t="s">
        <v>1318</v>
      </c>
      <c r="B98" s="12" t="s">
        <v>129</v>
      </c>
      <c r="C98" s="12" t="s">
        <v>849</v>
      </c>
      <c r="D98" t="s">
        <v>1224</v>
      </c>
      <c r="F98" s="13">
        <v>116</v>
      </c>
      <c r="G98" s="13">
        <v>5535</v>
      </c>
    </row>
    <row r="99" spans="1:7" x14ac:dyDescent="0.25">
      <c r="A99" s="10" t="s">
        <v>1319</v>
      </c>
      <c r="B99" s="14" t="s">
        <v>129</v>
      </c>
      <c r="C99" s="12" t="s">
        <v>853</v>
      </c>
      <c r="D99" t="s">
        <v>1224</v>
      </c>
      <c r="F99" s="13">
        <v>200</v>
      </c>
      <c r="G99" s="13">
        <v>6929</v>
      </c>
    </row>
    <row r="100" spans="1:7" x14ac:dyDescent="0.25">
      <c r="A100" s="10" t="s">
        <v>1320</v>
      </c>
      <c r="B100" s="14" t="s">
        <v>129</v>
      </c>
      <c r="C100" s="12" t="s">
        <v>860</v>
      </c>
      <c r="D100" t="s">
        <v>1224</v>
      </c>
      <c r="F100" s="13">
        <v>127</v>
      </c>
      <c r="G100" s="13">
        <v>4711</v>
      </c>
    </row>
    <row r="101" spans="1:7" x14ac:dyDescent="0.25">
      <c r="A101" s="10" t="s">
        <v>1321</v>
      </c>
      <c r="B101" s="15" t="s">
        <v>129</v>
      </c>
      <c r="C101" s="12" t="s">
        <v>877</v>
      </c>
      <c r="D101" t="s">
        <v>1224</v>
      </c>
      <c r="F101" s="13">
        <v>34</v>
      </c>
      <c r="G101" s="13">
        <v>391</v>
      </c>
    </row>
    <row r="102" spans="1:7" x14ac:dyDescent="0.25">
      <c r="A102" s="10" t="s">
        <v>1322</v>
      </c>
      <c r="B102" s="14" t="s">
        <v>129</v>
      </c>
      <c r="C102" s="12" t="s">
        <v>882</v>
      </c>
      <c r="D102" t="s">
        <v>1224</v>
      </c>
      <c r="F102" s="13">
        <v>34</v>
      </c>
      <c r="G102" s="13">
        <v>1735</v>
      </c>
    </row>
    <row r="103" spans="1:7" x14ac:dyDescent="0.25">
      <c r="A103" s="10" t="s">
        <v>1323</v>
      </c>
      <c r="B103" s="15" t="s">
        <v>129</v>
      </c>
      <c r="C103" s="12" t="s">
        <v>886</v>
      </c>
      <c r="D103" t="s">
        <v>1224</v>
      </c>
      <c r="F103" s="13">
        <v>42</v>
      </c>
      <c r="G103" s="13">
        <v>1984</v>
      </c>
    </row>
    <row r="104" spans="1:7" x14ac:dyDescent="0.25">
      <c r="A104" s="10" t="s">
        <v>1324</v>
      </c>
      <c r="B104" s="15" t="s">
        <v>141</v>
      </c>
      <c r="C104" s="12" t="s">
        <v>889</v>
      </c>
      <c r="D104" t="s">
        <v>1224</v>
      </c>
      <c r="F104" s="13">
        <v>9</v>
      </c>
      <c r="G104" s="13">
        <v>277</v>
      </c>
    </row>
    <row r="105" spans="1:7" x14ac:dyDescent="0.25">
      <c r="A105" s="10" t="s">
        <v>1325</v>
      </c>
      <c r="B105" s="14" t="s">
        <v>141</v>
      </c>
      <c r="C105" s="12" t="s">
        <v>894</v>
      </c>
      <c r="D105" t="s">
        <v>1224</v>
      </c>
      <c r="F105" s="13">
        <v>5</v>
      </c>
      <c r="G105" s="13">
        <v>18</v>
      </c>
    </row>
    <row r="106" spans="1:7" x14ac:dyDescent="0.25">
      <c r="A106" s="10" t="s">
        <v>1283</v>
      </c>
      <c r="B106" s="15" t="s">
        <v>141</v>
      </c>
      <c r="C106" s="12" t="s">
        <v>897</v>
      </c>
      <c r="D106" t="s">
        <v>1224</v>
      </c>
      <c r="F106" s="13">
        <v>11</v>
      </c>
      <c r="G106" s="13">
        <v>247</v>
      </c>
    </row>
    <row r="107" spans="1:7" x14ac:dyDescent="0.25">
      <c r="A107" s="10" t="s">
        <v>1326</v>
      </c>
      <c r="B107" s="15" t="s">
        <v>146</v>
      </c>
      <c r="C107" s="12" t="s">
        <v>902</v>
      </c>
      <c r="D107" t="s">
        <v>1224</v>
      </c>
      <c r="F107" s="13">
        <v>3</v>
      </c>
      <c r="G107" s="13">
        <v>29</v>
      </c>
    </row>
    <row r="108" spans="1:7" x14ac:dyDescent="0.25">
      <c r="A108" s="10" t="s">
        <v>1327</v>
      </c>
      <c r="B108" s="15" t="s">
        <v>146</v>
      </c>
      <c r="C108" s="12" t="s">
        <v>904</v>
      </c>
      <c r="D108" t="s">
        <v>1224</v>
      </c>
      <c r="F108" s="13">
        <v>4</v>
      </c>
      <c r="G108" s="13">
        <v>144</v>
      </c>
    </row>
    <row r="109" spans="1:7" x14ac:dyDescent="0.25">
      <c r="A109" s="10" t="s">
        <v>1328</v>
      </c>
      <c r="B109" s="15" t="s">
        <v>150</v>
      </c>
      <c r="C109" s="12" t="s">
        <v>906</v>
      </c>
      <c r="D109" t="s">
        <v>1224</v>
      </c>
      <c r="F109" s="13">
        <v>34</v>
      </c>
      <c r="G109" s="13">
        <v>670</v>
      </c>
    </row>
    <row r="110" spans="1:7" x14ac:dyDescent="0.25">
      <c r="A110" s="10" t="s">
        <v>1329</v>
      </c>
      <c r="B110" s="15" t="s">
        <v>150</v>
      </c>
      <c r="C110" s="12" t="s">
        <v>909</v>
      </c>
      <c r="D110" t="s">
        <v>1224</v>
      </c>
      <c r="F110" s="13">
        <v>125</v>
      </c>
      <c r="G110" s="13">
        <v>4251</v>
      </c>
    </row>
    <row r="111" spans="1:7" x14ac:dyDescent="0.25">
      <c r="A111" s="10" t="s">
        <v>1330</v>
      </c>
      <c r="B111" s="15" t="s">
        <v>312</v>
      </c>
      <c r="C111" s="12" t="s">
        <v>1206</v>
      </c>
      <c r="D111" t="s">
        <v>1224</v>
      </c>
      <c r="F111" s="13">
        <v>1</v>
      </c>
      <c r="G111" s="13">
        <v>24</v>
      </c>
    </row>
    <row r="112" spans="1:7" x14ac:dyDescent="0.25">
      <c r="A112" s="10" t="s">
        <v>1331</v>
      </c>
      <c r="B112" s="15" t="s">
        <v>154</v>
      </c>
      <c r="C112" s="12" t="s">
        <v>913</v>
      </c>
      <c r="D112" t="s">
        <v>1224</v>
      </c>
      <c r="F112" s="13">
        <v>204</v>
      </c>
      <c r="G112" s="13">
        <v>12872</v>
      </c>
    </row>
    <row r="113" spans="1:7" x14ac:dyDescent="0.25">
      <c r="A113" s="10" t="s">
        <v>1332</v>
      </c>
      <c r="B113" s="15" t="s">
        <v>154</v>
      </c>
      <c r="C113" s="12" t="s">
        <v>915</v>
      </c>
      <c r="D113" t="s">
        <v>1224</v>
      </c>
      <c r="F113" s="13">
        <v>76</v>
      </c>
      <c r="G113" s="13">
        <v>4037</v>
      </c>
    </row>
    <row r="114" spans="1:7" x14ac:dyDescent="0.25">
      <c r="A114" s="10" t="s">
        <v>1333</v>
      </c>
      <c r="B114" s="15" t="s">
        <v>154</v>
      </c>
      <c r="C114" s="12" t="s">
        <v>917</v>
      </c>
      <c r="D114" t="s">
        <v>1224</v>
      </c>
      <c r="F114" s="13">
        <v>158</v>
      </c>
      <c r="G114" s="13">
        <v>7563</v>
      </c>
    </row>
    <row r="115" spans="1:7" x14ac:dyDescent="0.25">
      <c r="A115" s="10" t="s">
        <v>1334</v>
      </c>
      <c r="B115" s="15" t="s">
        <v>154</v>
      </c>
      <c r="C115" s="12" t="s">
        <v>920</v>
      </c>
      <c r="D115" t="s">
        <v>1224</v>
      </c>
      <c r="F115" s="13">
        <v>56</v>
      </c>
      <c r="G115" s="13">
        <v>3163</v>
      </c>
    </row>
    <row r="116" spans="1:7" x14ac:dyDescent="0.25">
      <c r="A116" s="10" t="s">
        <v>1335</v>
      </c>
      <c r="B116" s="15" t="s">
        <v>154</v>
      </c>
      <c r="C116" s="12" t="s">
        <v>922</v>
      </c>
      <c r="D116" t="s">
        <v>1224</v>
      </c>
      <c r="F116" s="13">
        <v>119</v>
      </c>
      <c r="G116" s="13">
        <v>3435</v>
      </c>
    </row>
    <row r="117" spans="1:7" x14ac:dyDescent="0.25">
      <c r="A117" s="10" t="s">
        <v>1336</v>
      </c>
      <c r="B117" s="15" t="s">
        <v>154</v>
      </c>
      <c r="C117" s="12" t="s">
        <v>924</v>
      </c>
      <c r="D117" t="s">
        <v>1224</v>
      </c>
      <c r="F117" s="13">
        <v>178</v>
      </c>
      <c r="G117" s="13">
        <v>5757</v>
      </c>
    </row>
    <row r="118" spans="1:7" x14ac:dyDescent="0.25">
      <c r="A118" s="10" t="s">
        <v>1337</v>
      </c>
      <c r="B118" s="15" t="s">
        <v>154</v>
      </c>
      <c r="C118" s="12" t="s">
        <v>927</v>
      </c>
      <c r="D118" t="s">
        <v>1224</v>
      </c>
      <c r="F118" s="13">
        <v>108</v>
      </c>
      <c r="G118" s="13">
        <v>3259</v>
      </c>
    </row>
    <row r="119" spans="1:7" x14ac:dyDescent="0.25">
      <c r="A119" s="10" t="s">
        <v>1338</v>
      </c>
      <c r="B119" s="15" t="s">
        <v>154</v>
      </c>
      <c r="C119" s="12" t="s">
        <v>929</v>
      </c>
      <c r="D119" t="s">
        <v>1224</v>
      </c>
      <c r="F119" s="13">
        <v>119</v>
      </c>
      <c r="G119" s="13">
        <v>4370</v>
      </c>
    </row>
    <row r="120" spans="1:7" x14ac:dyDescent="0.25">
      <c r="A120" s="10" t="s">
        <v>1339</v>
      </c>
      <c r="B120" s="15" t="s">
        <v>154</v>
      </c>
      <c r="C120" s="12" t="s">
        <v>931</v>
      </c>
      <c r="D120" t="s">
        <v>1224</v>
      </c>
      <c r="F120" s="13">
        <v>73</v>
      </c>
      <c r="G120" s="13">
        <v>1882</v>
      </c>
    </row>
    <row r="121" spans="1:7" x14ac:dyDescent="0.25">
      <c r="A121" s="10" t="s">
        <v>1340</v>
      </c>
      <c r="B121" s="15" t="s">
        <v>154</v>
      </c>
      <c r="C121" s="12" t="s">
        <v>933</v>
      </c>
      <c r="D121" t="s">
        <v>1224</v>
      </c>
      <c r="F121" s="13">
        <v>188</v>
      </c>
      <c r="G121" s="13">
        <v>8155</v>
      </c>
    </row>
    <row r="122" spans="1:7" x14ac:dyDescent="0.25">
      <c r="A122" s="10" t="s">
        <v>1341</v>
      </c>
      <c r="B122" s="15" t="s">
        <v>154</v>
      </c>
      <c r="C122" s="12" t="s">
        <v>936</v>
      </c>
      <c r="D122" t="s">
        <v>1224</v>
      </c>
      <c r="F122" s="13">
        <v>47</v>
      </c>
      <c r="G122" s="13">
        <v>3578</v>
      </c>
    </row>
    <row r="123" spans="1:7" x14ac:dyDescent="0.25">
      <c r="A123" s="10" t="s">
        <v>1342</v>
      </c>
      <c r="B123" s="15" t="s">
        <v>154</v>
      </c>
      <c r="C123" s="12" t="s">
        <v>938</v>
      </c>
      <c r="D123" t="s">
        <v>1224</v>
      </c>
      <c r="F123" s="13">
        <v>59</v>
      </c>
      <c r="G123" s="13">
        <v>4112</v>
      </c>
    </row>
    <row r="124" spans="1:7" x14ac:dyDescent="0.25">
      <c r="A124" s="10" t="s">
        <v>1343</v>
      </c>
      <c r="B124" s="15" t="s">
        <v>154</v>
      </c>
      <c r="C124" s="12" t="s">
        <v>940</v>
      </c>
      <c r="D124" t="s">
        <v>1224</v>
      </c>
      <c r="F124" s="13">
        <v>144</v>
      </c>
      <c r="G124" s="13">
        <v>5387</v>
      </c>
    </row>
    <row r="125" spans="1:7" x14ac:dyDescent="0.25">
      <c r="A125" s="10" t="s">
        <v>1344</v>
      </c>
      <c r="B125" s="15" t="s">
        <v>154</v>
      </c>
      <c r="C125" s="12" t="s">
        <v>943</v>
      </c>
      <c r="D125" t="s">
        <v>1224</v>
      </c>
      <c r="F125" s="13">
        <v>42</v>
      </c>
      <c r="G125" s="13">
        <v>2056</v>
      </c>
    </row>
    <row r="126" spans="1:7" x14ac:dyDescent="0.25">
      <c r="A126" s="10" t="s">
        <v>1345</v>
      </c>
      <c r="B126" s="15" t="s">
        <v>352</v>
      </c>
      <c r="C126" s="12" t="s">
        <v>945</v>
      </c>
      <c r="D126" t="s">
        <v>1224</v>
      </c>
      <c r="F126" s="13">
        <v>3</v>
      </c>
      <c r="G126" s="13">
        <v>111</v>
      </c>
    </row>
    <row r="127" spans="1:7" x14ac:dyDescent="0.25">
      <c r="A127" s="10" t="s">
        <v>1346</v>
      </c>
      <c r="B127" s="15" t="s">
        <v>352</v>
      </c>
      <c r="C127" s="12" t="s">
        <v>947</v>
      </c>
      <c r="D127" t="s">
        <v>1224</v>
      </c>
      <c r="F127" s="13">
        <v>7</v>
      </c>
      <c r="G127" s="13">
        <v>183</v>
      </c>
    </row>
    <row r="128" spans="1:7" x14ac:dyDescent="0.25">
      <c r="A128" s="10" t="s">
        <v>1347</v>
      </c>
      <c r="B128" s="15" t="s">
        <v>352</v>
      </c>
      <c r="C128" s="12" t="s">
        <v>949</v>
      </c>
      <c r="D128" t="s">
        <v>1224</v>
      </c>
      <c r="F128" s="13">
        <v>19</v>
      </c>
      <c r="G128" s="13">
        <v>378</v>
      </c>
    </row>
    <row r="129" spans="1:7" x14ac:dyDescent="0.25">
      <c r="A129" s="10" t="s">
        <v>1348</v>
      </c>
      <c r="B129" s="15" t="s">
        <v>352</v>
      </c>
      <c r="C129" s="12" t="s">
        <v>951</v>
      </c>
      <c r="D129" t="s">
        <v>1224</v>
      </c>
      <c r="F129" s="13">
        <v>9</v>
      </c>
      <c r="G129" s="13">
        <v>975</v>
      </c>
    </row>
    <row r="130" spans="1:7" x14ac:dyDescent="0.25">
      <c r="A130" s="10" t="s">
        <v>1349</v>
      </c>
      <c r="B130" s="15" t="s">
        <v>352</v>
      </c>
      <c r="C130" s="12" t="s">
        <v>1208</v>
      </c>
      <c r="D130" t="s">
        <v>1224</v>
      </c>
      <c r="F130" s="13">
        <v>2</v>
      </c>
      <c r="G130" s="13">
        <v>56</v>
      </c>
    </row>
    <row r="131" spans="1:7" x14ac:dyDescent="0.25">
      <c r="A131" s="10" t="s">
        <v>1350</v>
      </c>
      <c r="B131" s="15" t="s">
        <v>194</v>
      </c>
      <c r="C131" s="12" t="s">
        <v>953</v>
      </c>
      <c r="D131" t="s">
        <v>1224</v>
      </c>
      <c r="F131" s="13">
        <v>135</v>
      </c>
      <c r="G131" s="13">
        <v>6313</v>
      </c>
    </row>
    <row r="132" spans="1:7" x14ac:dyDescent="0.25">
      <c r="A132" s="10" t="s">
        <v>1351</v>
      </c>
      <c r="B132" s="15" t="s">
        <v>194</v>
      </c>
      <c r="C132" s="12" t="s">
        <v>957</v>
      </c>
      <c r="D132" t="s">
        <v>1224</v>
      </c>
      <c r="F132" s="13">
        <v>117</v>
      </c>
      <c r="G132" s="13">
        <v>5303</v>
      </c>
    </row>
    <row r="133" spans="1:7" x14ac:dyDescent="0.25">
      <c r="A133" s="10" t="s">
        <v>1352</v>
      </c>
      <c r="B133" s="14" t="s">
        <v>194</v>
      </c>
      <c r="C133" s="12" t="s">
        <v>963</v>
      </c>
      <c r="D133" t="s">
        <v>1224</v>
      </c>
      <c r="F133" s="13">
        <v>9</v>
      </c>
      <c r="G133" s="13">
        <v>627</v>
      </c>
    </row>
    <row r="134" spans="1:7" x14ac:dyDescent="0.25">
      <c r="A134" s="10" t="s">
        <v>1353</v>
      </c>
      <c r="B134" s="15" t="s">
        <v>194</v>
      </c>
      <c r="C134" s="12" t="s">
        <v>966</v>
      </c>
      <c r="D134" t="s">
        <v>1224</v>
      </c>
      <c r="F134" s="13">
        <v>33</v>
      </c>
      <c r="G134" s="13">
        <v>558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321"/>
  <sheetViews>
    <sheetView zoomScale="65" zoomScaleNormal="65" workbookViewId="0">
      <selection activeCell="F171" sqref="F171"/>
    </sheetView>
  </sheetViews>
  <sheetFormatPr baseColWidth="10" defaultRowHeight="15" x14ac:dyDescent="0.25"/>
  <cols>
    <col min="1" max="1" width="37.85546875" customWidth="1"/>
    <col min="2" max="2" width="28.140625" customWidth="1"/>
    <col min="3" max="3" width="22.28515625" customWidth="1"/>
    <col min="4" max="4" width="30.42578125" customWidth="1"/>
    <col min="5" max="5" width="24.28515625" customWidth="1"/>
  </cols>
  <sheetData>
    <row r="2" spans="1:9" x14ac:dyDescent="0.25">
      <c r="C2" s="11" t="s">
        <v>627</v>
      </c>
      <c r="D2" s="11" t="s">
        <v>628</v>
      </c>
      <c r="E2" s="11" t="s">
        <v>629</v>
      </c>
      <c r="F2" s="11" t="s">
        <v>1221</v>
      </c>
      <c r="G2" s="11" t="s">
        <v>630</v>
      </c>
      <c r="H2" s="11" t="s">
        <v>1354</v>
      </c>
      <c r="I2" s="11" t="s">
        <v>631</v>
      </c>
    </row>
    <row r="3" spans="1:9" x14ac:dyDescent="0.25">
      <c r="A3" t="s">
        <v>989</v>
      </c>
      <c r="B3" t="s">
        <v>989</v>
      </c>
      <c r="C3" s="12" t="s">
        <v>3</v>
      </c>
      <c r="D3" s="12" t="s">
        <v>633</v>
      </c>
      <c r="E3" t="s">
        <v>340</v>
      </c>
      <c r="F3" t="s">
        <v>1224</v>
      </c>
      <c r="G3" s="13">
        <v>124</v>
      </c>
      <c r="H3" s="13">
        <v>570</v>
      </c>
      <c r="I3" s="13">
        <v>6199</v>
      </c>
    </row>
    <row r="4" spans="1:9" x14ac:dyDescent="0.25">
      <c r="A4" t="s">
        <v>1223</v>
      </c>
      <c r="B4" t="s">
        <v>1223</v>
      </c>
      <c r="C4" s="12" t="s">
        <v>3</v>
      </c>
      <c r="D4" s="12" t="s">
        <v>633</v>
      </c>
      <c r="E4" t="s">
        <v>1224</v>
      </c>
      <c r="F4" t="s">
        <v>340</v>
      </c>
      <c r="G4" s="13">
        <v>23</v>
      </c>
      <c r="H4" s="13">
        <v>134</v>
      </c>
      <c r="I4" s="13">
        <v>1047</v>
      </c>
    </row>
    <row r="5" spans="1:9" x14ac:dyDescent="0.25">
      <c r="A5" t="s">
        <v>990</v>
      </c>
      <c r="B5" t="s">
        <v>990</v>
      </c>
      <c r="C5" s="14" t="s">
        <v>3</v>
      </c>
      <c r="D5" s="12" t="s">
        <v>635</v>
      </c>
      <c r="E5" t="s">
        <v>340</v>
      </c>
      <c r="F5" t="s">
        <v>1224</v>
      </c>
      <c r="G5" s="13">
        <v>169</v>
      </c>
      <c r="H5" s="13">
        <v>997</v>
      </c>
      <c r="I5" s="13">
        <v>10177</v>
      </c>
    </row>
    <row r="6" spans="1:9" x14ac:dyDescent="0.25">
      <c r="A6" t="s">
        <v>1225</v>
      </c>
      <c r="B6" t="s">
        <v>1225</v>
      </c>
      <c r="C6" s="12" t="s">
        <v>3</v>
      </c>
      <c r="D6" s="12" t="s">
        <v>635</v>
      </c>
      <c r="E6" t="s">
        <v>1224</v>
      </c>
      <c r="F6" t="s">
        <v>340</v>
      </c>
      <c r="G6" s="13">
        <v>11</v>
      </c>
      <c r="H6" s="13">
        <v>81</v>
      </c>
      <c r="I6" s="13">
        <v>1098</v>
      </c>
    </row>
    <row r="7" spans="1:9" x14ac:dyDescent="0.25">
      <c r="A7" t="s">
        <v>991</v>
      </c>
      <c r="B7" t="s">
        <v>991</v>
      </c>
      <c r="C7" s="12" t="s">
        <v>3</v>
      </c>
      <c r="D7" s="12" t="s">
        <v>635</v>
      </c>
      <c r="E7" t="s">
        <v>637</v>
      </c>
      <c r="F7" t="s">
        <v>1224</v>
      </c>
      <c r="G7" s="13">
        <v>38</v>
      </c>
      <c r="H7" s="13">
        <v>227</v>
      </c>
      <c r="I7" s="13">
        <v>2465</v>
      </c>
    </row>
    <row r="8" spans="1:9" x14ac:dyDescent="0.25">
      <c r="A8" t="s">
        <v>1226</v>
      </c>
      <c r="B8" t="s">
        <v>1226</v>
      </c>
      <c r="C8" s="12" t="s">
        <v>214</v>
      </c>
      <c r="D8" s="12" t="s">
        <v>639</v>
      </c>
      <c r="E8" t="s">
        <v>1224</v>
      </c>
      <c r="F8" t="s">
        <v>640</v>
      </c>
      <c r="G8" s="13">
        <v>23</v>
      </c>
      <c r="H8" s="13">
        <v>56</v>
      </c>
      <c r="I8" s="13">
        <v>239</v>
      </c>
    </row>
    <row r="9" spans="1:9" x14ac:dyDescent="0.25">
      <c r="A9" t="s">
        <v>1440</v>
      </c>
      <c r="B9" t="s">
        <v>1390</v>
      </c>
      <c r="C9" s="12" t="s">
        <v>214</v>
      </c>
      <c r="D9" s="12" t="s">
        <v>639</v>
      </c>
      <c r="E9" t="s">
        <v>640</v>
      </c>
      <c r="F9" t="s">
        <v>1224</v>
      </c>
      <c r="G9" s="13">
        <v>9</v>
      </c>
      <c r="H9" s="13">
        <v>24</v>
      </c>
      <c r="I9" s="13">
        <v>226</v>
      </c>
    </row>
    <row r="10" spans="1:9" x14ac:dyDescent="0.25">
      <c r="A10" t="s">
        <v>1441</v>
      </c>
      <c r="B10" t="s">
        <v>1390</v>
      </c>
      <c r="C10" s="12" t="s">
        <v>214</v>
      </c>
      <c r="D10" s="12" t="s">
        <v>642</v>
      </c>
      <c r="E10" t="s">
        <v>640</v>
      </c>
      <c r="F10" t="s">
        <v>1224</v>
      </c>
      <c r="G10" s="13">
        <v>53</v>
      </c>
      <c r="H10" s="13">
        <v>290</v>
      </c>
      <c r="I10" s="13">
        <v>2472</v>
      </c>
    </row>
    <row r="11" spans="1:9" x14ac:dyDescent="0.25">
      <c r="A11" t="s">
        <v>1228</v>
      </c>
      <c r="B11" t="s">
        <v>1228</v>
      </c>
      <c r="C11" s="12" t="s">
        <v>214</v>
      </c>
      <c r="D11" s="12" t="s">
        <v>644</v>
      </c>
      <c r="E11" t="s">
        <v>1224</v>
      </c>
      <c r="F11" t="s">
        <v>640</v>
      </c>
      <c r="G11" s="13">
        <v>2</v>
      </c>
      <c r="H11" s="13">
        <v>24</v>
      </c>
      <c r="I11" s="13">
        <v>374</v>
      </c>
    </row>
    <row r="12" spans="1:9" x14ac:dyDescent="0.25">
      <c r="A12" t="s">
        <v>1442</v>
      </c>
      <c r="B12" t="s">
        <v>1390</v>
      </c>
      <c r="C12" s="12" t="s">
        <v>214</v>
      </c>
      <c r="D12" s="12" t="s">
        <v>644</v>
      </c>
      <c r="E12" t="s">
        <v>640</v>
      </c>
      <c r="F12" t="s">
        <v>1224</v>
      </c>
      <c r="G12" s="13">
        <v>23</v>
      </c>
      <c r="H12" s="13">
        <v>125</v>
      </c>
      <c r="I12" s="13">
        <v>860</v>
      </c>
    </row>
    <row r="13" spans="1:9" x14ac:dyDescent="0.25">
      <c r="A13" t="s">
        <v>1443</v>
      </c>
      <c r="B13" t="s">
        <v>1390</v>
      </c>
      <c r="C13" s="12" t="s">
        <v>214</v>
      </c>
      <c r="D13" s="12" t="s">
        <v>646</v>
      </c>
      <c r="E13" t="s">
        <v>640</v>
      </c>
      <c r="F13" t="s">
        <v>1224</v>
      </c>
      <c r="G13" s="13">
        <v>18</v>
      </c>
      <c r="H13" s="13">
        <v>105</v>
      </c>
      <c r="I13" s="13">
        <v>566</v>
      </c>
    </row>
    <row r="14" spans="1:9" x14ac:dyDescent="0.25">
      <c r="A14" t="s">
        <v>1444</v>
      </c>
      <c r="B14" t="s">
        <v>1390</v>
      </c>
      <c r="C14" s="12" t="s">
        <v>214</v>
      </c>
      <c r="D14" s="12" t="s">
        <v>648</v>
      </c>
      <c r="E14" t="s">
        <v>640</v>
      </c>
      <c r="F14" t="s">
        <v>1224</v>
      </c>
      <c r="G14" s="13">
        <v>63</v>
      </c>
      <c r="H14" s="13">
        <v>351</v>
      </c>
      <c r="I14" s="13">
        <v>3261</v>
      </c>
    </row>
    <row r="15" spans="1:9" x14ac:dyDescent="0.25">
      <c r="A15" t="s">
        <v>1231</v>
      </c>
      <c r="B15" t="s">
        <v>1231</v>
      </c>
      <c r="C15" s="12" t="s">
        <v>214</v>
      </c>
      <c r="D15" s="12" t="s">
        <v>650</v>
      </c>
      <c r="E15" t="s">
        <v>1224</v>
      </c>
      <c r="F15" t="s">
        <v>640</v>
      </c>
      <c r="G15" s="13">
        <v>5</v>
      </c>
      <c r="H15" s="13">
        <v>45</v>
      </c>
      <c r="I15" s="13">
        <v>718</v>
      </c>
    </row>
    <row r="16" spans="1:9" x14ac:dyDescent="0.25">
      <c r="A16" t="s">
        <v>1445</v>
      </c>
      <c r="B16" t="s">
        <v>1390</v>
      </c>
      <c r="C16" s="12" t="s">
        <v>214</v>
      </c>
      <c r="D16" s="12" t="s">
        <v>650</v>
      </c>
      <c r="E16" t="s">
        <v>640</v>
      </c>
      <c r="F16" t="s">
        <v>1224</v>
      </c>
      <c r="G16" s="13">
        <v>53</v>
      </c>
      <c r="H16" s="13">
        <v>266</v>
      </c>
      <c r="I16" s="13">
        <v>2405</v>
      </c>
    </row>
    <row r="17" spans="1:9" x14ac:dyDescent="0.25">
      <c r="A17" t="s">
        <v>1232</v>
      </c>
      <c r="B17" t="s">
        <v>1232</v>
      </c>
      <c r="C17" s="12" t="s">
        <v>214</v>
      </c>
      <c r="D17" s="12" t="s">
        <v>652</v>
      </c>
      <c r="E17" t="s">
        <v>1224</v>
      </c>
      <c r="F17" t="s">
        <v>640</v>
      </c>
      <c r="G17" s="13">
        <v>9</v>
      </c>
      <c r="H17" s="13">
        <v>68</v>
      </c>
      <c r="I17" s="13">
        <v>825</v>
      </c>
    </row>
    <row r="18" spans="1:9" x14ac:dyDescent="0.25">
      <c r="A18" t="s">
        <v>1446</v>
      </c>
      <c r="B18" t="s">
        <v>1390</v>
      </c>
      <c r="C18" s="12" t="s">
        <v>214</v>
      </c>
      <c r="D18" s="12" t="s">
        <v>652</v>
      </c>
      <c r="E18" t="s">
        <v>640</v>
      </c>
      <c r="F18" t="s">
        <v>1224</v>
      </c>
      <c r="G18" s="13">
        <v>4</v>
      </c>
      <c r="H18" s="13">
        <v>24</v>
      </c>
      <c r="I18" s="13">
        <v>103</v>
      </c>
    </row>
    <row r="19" spans="1:9" x14ac:dyDescent="0.25">
      <c r="A19" t="s">
        <v>1355</v>
      </c>
      <c r="B19" t="s">
        <v>1355</v>
      </c>
      <c r="C19" s="12" t="s">
        <v>214</v>
      </c>
      <c r="D19" s="12" t="s">
        <v>1356</v>
      </c>
      <c r="E19" t="s">
        <v>1224</v>
      </c>
      <c r="F19" t="s">
        <v>640</v>
      </c>
      <c r="G19" s="13">
        <v>7</v>
      </c>
      <c r="H19" s="13">
        <v>42</v>
      </c>
      <c r="I19" s="13">
        <v>246</v>
      </c>
    </row>
    <row r="20" spans="1:9" x14ac:dyDescent="0.25">
      <c r="A20" t="s">
        <v>1447</v>
      </c>
      <c r="B20" t="s">
        <v>1390</v>
      </c>
      <c r="C20" s="12" t="s">
        <v>214</v>
      </c>
      <c r="D20" s="12" t="s">
        <v>654</v>
      </c>
      <c r="E20" t="s">
        <v>640</v>
      </c>
      <c r="F20" t="s">
        <v>1224</v>
      </c>
      <c r="G20" s="13">
        <v>144</v>
      </c>
      <c r="H20" s="13">
        <v>764</v>
      </c>
      <c r="I20" s="13">
        <v>6182</v>
      </c>
    </row>
    <row r="21" spans="1:9" x14ac:dyDescent="0.25">
      <c r="A21" t="s">
        <v>1448</v>
      </c>
      <c r="B21" t="s">
        <v>1390</v>
      </c>
      <c r="C21" s="12" t="s">
        <v>214</v>
      </c>
      <c r="D21" s="12" t="s">
        <v>656</v>
      </c>
      <c r="E21" t="s">
        <v>640</v>
      </c>
      <c r="F21" t="s">
        <v>1224</v>
      </c>
      <c r="G21" s="13">
        <v>150</v>
      </c>
      <c r="H21" s="13">
        <v>747</v>
      </c>
      <c r="I21" s="13">
        <v>6260</v>
      </c>
    </row>
    <row r="22" spans="1:9" x14ac:dyDescent="0.25">
      <c r="A22" t="s">
        <v>1235</v>
      </c>
      <c r="B22" t="s">
        <v>1235</v>
      </c>
      <c r="C22" s="12" t="s">
        <v>214</v>
      </c>
      <c r="D22" s="12" t="s">
        <v>658</v>
      </c>
      <c r="E22" t="s">
        <v>1224</v>
      </c>
      <c r="F22" t="s">
        <v>640</v>
      </c>
      <c r="G22" s="13">
        <v>5</v>
      </c>
      <c r="H22" s="13">
        <v>28</v>
      </c>
      <c r="I22" s="13">
        <v>108</v>
      </c>
    </row>
    <row r="23" spans="1:9" x14ac:dyDescent="0.25">
      <c r="A23" t="s">
        <v>1449</v>
      </c>
      <c r="B23" t="s">
        <v>1390</v>
      </c>
      <c r="C23" s="14" t="s">
        <v>214</v>
      </c>
      <c r="D23" s="12" t="s">
        <v>658</v>
      </c>
      <c r="E23" t="s">
        <v>640</v>
      </c>
      <c r="F23" t="s">
        <v>1224</v>
      </c>
      <c r="G23" s="13">
        <v>5</v>
      </c>
      <c r="H23" s="13">
        <v>20</v>
      </c>
      <c r="I23" s="13">
        <v>57</v>
      </c>
    </row>
    <row r="24" spans="1:9" x14ac:dyDescent="0.25">
      <c r="A24" t="s">
        <v>1236</v>
      </c>
      <c r="B24" t="s">
        <v>1236</v>
      </c>
      <c r="C24" s="12" t="s">
        <v>214</v>
      </c>
      <c r="D24" s="20" t="s">
        <v>660</v>
      </c>
      <c r="E24" s="21" t="s">
        <v>1224</v>
      </c>
      <c r="F24" s="21" t="s">
        <v>640</v>
      </c>
      <c r="G24" s="22">
        <v>39</v>
      </c>
      <c r="H24" s="22">
        <v>228</v>
      </c>
      <c r="I24" s="22">
        <v>2499</v>
      </c>
    </row>
    <row r="25" spans="1:9" x14ac:dyDescent="0.25">
      <c r="A25" t="s">
        <v>1450</v>
      </c>
      <c r="B25" t="s">
        <v>1390</v>
      </c>
      <c r="C25" s="12" t="s">
        <v>214</v>
      </c>
      <c r="D25" s="12" t="s">
        <v>660</v>
      </c>
      <c r="E25" t="s">
        <v>640</v>
      </c>
      <c r="F25" t="s">
        <v>1224</v>
      </c>
      <c r="G25" s="13">
        <v>81</v>
      </c>
      <c r="H25" s="13">
        <v>429</v>
      </c>
      <c r="I25" s="13">
        <v>3968</v>
      </c>
    </row>
    <row r="26" spans="1:9" x14ac:dyDescent="0.25">
      <c r="A26" t="s">
        <v>1451</v>
      </c>
      <c r="B26" t="s">
        <v>1390</v>
      </c>
      <c r="C26" s="12" t="s">
        <v>214</v>
      </c>
      <c r="D26" s="12" t="s">
        <v>662</v>
      </c>
      <c r="E26" t="s">
        <v>640</v>
      </c>
      <c r="F26" t="s">
        <v>1224</v>
      </c>
      <c r="G26" s="13">
        <v>63</v>
      </c>
      <c r="H26" s="13">
        <v>364</v>
      </c>
      <c r="I26" s="13">
        <v>3838</v>
      </c>
    </row>
    <row r="27" spans="1:9" x14ac:dyDescent="0.25">
      <c r="A27" t="s">
        <v>1238</v>
      </c>
      <c r="B27" t="s">
        <v>1238</v>
      </c>
      <c r="C27" s="12" t="s">
        <v>214</v>
      </c>
      <c r="D27" s="12" t="s">
        <v>664</v>
      </c>
      <c r="E27" t="s">
        <v>1224</v>
      </c>
      <c r="F27" t="s">
        <v>640</v>
      </c>
      <c r="G27" s="13">
        <v>17</v>
      </c>
      <c r="H27" s="13">
        <v>83</v>
      </c>
      <c r="I27" s="13">
        <v>473</v>
      </c>
    </row>
    <row r="28" spans="1:9" x14ac:dyDescent="0.25">
      <c r="A28" t="s">
        <v>1452</v>
      </c>
      <c r="B28" t="s">
        <v>1390</v>
      </c>
      <c r="C28" s="12" t="s">
        <v>214</v>
      </c>
      <c r="D28" s="12" t="s">
        <v>664</v>
      </c>
      <c r="E28" t="s">
        <v>640</v>
      </c>
      <c r="F28" t="s">
        <v>1224</v>
      </c>
      <c r="G28" s="13">
        <v>16</v>
      </c>
      <c r="H28" s="13">
        <v>83</v>
      </c>
      <c r="I28" s="13">
        <v>295</v>
      </c>
    </row>
    <row r="29" spans="1:9" x14ac:dyDescent="0.25">
      <c r="A29" t="s">
        <v>1453</v>
      </c>
      <c r="B29" t="s">
        <v>1390</v>
      </c>
      <c r="C29" s="12" t="s">
        <v>214</v>
      </c>
      <c r="D29" s="12" t="s">
        <v>666</v>
      </c>
      <c r="E29" t="s">
        <v>640</v>
      </c>
      <c r="F29" t="s">
        <v>1224</v>
      </c>
      <c r="G29" s="13">
        <v>74</v>
      </c>
      <c r="H29" s="13">
        <v>346</v>
      </c>
      <c r="I29" s="13">
        <v>3908</v>
      </c>
    </row>
    <row r="30" spans="1:9" x14ac:dyDescent="0.25">
      <c r="A30" t="s">
        <v>1240</v>
      </c>
      <c r="B30" t="s">
        <v>1240</v>
      </c>
      <c r="C30" s="12" t="s">
        <v>214</v>
      </c>
      <c r="D30" s="12" t="s">
        <v>668</v>
      </c>
      <c r="E30" t="s">
        <v>1224</v>
      </c>
      <c r="F30" t="s">
        <v>640</v>
      </c>
      <c r="G30" s="13">
        <v>8</v>
      </c>
      <c r="H30" s="13">
        <v>39</v>
      </c>
      <c r="I30" s="13">
        <v>174</v>
      </c>
    </row>
    <row r="31" spans="1:9" x14ac:dyDescent="0.25">
      <c r="A31" t="s">
        <v>1454</v>
      </c>
      <c r="B31" t="s">
        <v>1390</v>
      </c>
      <c r="C31" s="14" t="s">
        <v>214</v>
      </c>
      <c r="D31" s="12" t="s">
        <v>668</v>
      </c>
      <c r="E31" t="s">
        <v>640</v>
      </c>
      <c r="F31" t="s">
        <v>1224</v>
      </c>
      <c r="G31" s="13">
        <v>52</v>
      </c>
      <c r="H31" s="13">
        <v>267</v>
      </c>
      <c r="I31" s="13">
        <v>1716</v>
      </c>
    </row>
    <row r="32" spans="1:9" x14ac:dyDescent="0.25">
      <c r="A32" t="s">
        <v>1455</v>
      </c>
      <c r="B32" t="s">
        <v>1390</v>
      </c>
      <c r="C32" s="12" t="s">
        <v>214</v>
      </c>
      <c r="D32" s="12" t="s">
        <v>670</v>
      </c>
      <c r="E32" t="s">
        <v>640</v>
      </c>
      <c r="F32" t="s">
        <v>1224</v>
      </c>
      <c r="G32" s="13">
        <v>13</v>
      </c>
      <c r="H32" s="13">
        <v>73</v>
      </c>
      <c r="I32" s="13">
        <v>274</v>
      </c>
    </row>
    <row r="33" spans="1:9" x14ac:dyDescent="0.25">
      <c r="A33" t="s">
        <v>1456</v>
      </c>
      <c r="B33" t="s">
        <v>1390</v>
      </c>
      <c r="C33" s="12" t="s">
        <v>214</v>
      </c>
      <c r="D33" s="12" t="s">
        <v>672</v>
      </c>
      <c r="E33" t="s">
        <v>640</v>
      </c>
      <c r="F33" t="s">
        <v>1224</v>
      </c>
      <c r="G33" s="13">
        <v>34</v>
      </c>
      <c r="H33" s="13">
        <v>194</v>
      </c>
      <c r="I33" s="13">
        <v>1959</v>
      </c>
    </row>
    <row r="34" spans="1:9" x14ac:dyDescent="0.25">
      <c r="A34" t="s">
        <v>1243</v>
      </c>
      <c r="B34" t="s">
        <v>1243</v>
      </c>
      <c r="C34" s="12" t="s">
        <v>214</v>
      </c>
      <c r="D34" s="12" t="s">
        <v>674</v>
      </c>
      <c r="E34" t="s">
        <v>1224</v>
      </c>
      <c r="F34" t="s">
        <v>640</v>
      </c>
      <c r="G34" s="13">
        <v>18</v>
      </c>
      <c r="H34" s="13">
        <v>129</v>
      </c>
      <c r="I34" s="13">
        <v>2484</v>
      </c>
    </row>
    <row r="35" spans="1:9" x14ac:dyDescent="0.25">
      <c r="A35" t="s">
        <v>1457</v>
      </c>
      <c r="B35" t="s">
        <v>1390</v>
      </c>
      <c r="C35" s="14" t="s">
        <v>214</v>
      </c>
      <c r="D35" s="12" t="s">
        <v>674</v>
      </c>
      <c r="E35" t="s">
        <v>640</v>
      </c>
      <c r="F35" t="s">
        <v>1224</v>
      </c>
      <c r="G35" s="13">
        <v>113</v>
      </c>
      <c r="H35" s="13">
        <v>527</v>
      </c>
      <c r="I35" s="13">
        <v>4003</v>
      </c>
    </row>
    <row r="36" spans="1:9" x14ac:dyDescent="0.25">
      <c r="A36" t="s">
        <v>1244</v>
      </c>
      <c r="B36" t="s">
        <v>1244</v>
      </c>
      <c r="C36" s="12" t="s">
        <v>8</v>
      </c>
      <c r="D36" s="12" t="s">
        <v>676</v>
      </c>
      <c r="E36" t="s">
        <v>1224</v>
      </c>
      <c r="F36" t="s">
        <v>677</v>
      </c>
      <c r="G36" s="13">
        <v>24</v>
      </c>
      <c r="H36" s="13">
        <v>250</v>
      </c>
      <c r="I36" s="13">
        <v>4927</v>
      </c>
    </row>
    <row r="37" spans="1:9" x14ac:dyDescent="0.25">
      <c r="A37" t="s">
        <v>1392</v>
      </c>
      <c r="B37" t="s">
        <v>1390</v>
      </c>
      <c r="C37" s="12" t="s">
        <v>8</v>
      </c>
      <c r="D37" s="12" t="s">
        <v>676</v>
      </c>
      <c r="E37" t="s">
        <v>677</v>
      </c>
      <c r="F37" t="s">
        <v>1224</v>
      </c>
      <c r="G37" s="13">
        <v>126</v>
      </c>
      <c r="H37" s="13">
        <v>608</v>
      </c>
      <c r="I37" s="13">
        <v>3461</v>
      </c>
    </row>
    <row r="38" spans="1:9" x14ac:dyDescent="0.25">
      <c r="A38" t="s">
        <v>1245</v>
      </c>
      <c r="B38" t="s">
        <v>1245</v>
      </c>
      <c r="C38" s="12" t="s">
        <v>8</v>
      </c>
      <c r="D38" s="12" t="s">
        <v>679</v>
      </c>
      <c r="E38" t="s">
        <v>1224</v>
      </c>
      <c r="F38" t="s">
        <v>680</v>
      </c>
      <c r="G38" s="13">
        <v>4</v>
      </c>
      <c r="H38" s="13">
        <v>88</v>
      </c>
      <c r="I38" s="13">
        <v>2521</v>
      </c>
    </row>
    <row r="39" spans="1:9" x14ac:dyDescent="0.25">
      <c r="A39" t="s">
        <v>1393</v>
      </c>
      <c r="B39" t="s">
        <v>1390</v>
      </c>
      <c r="C39" s="12" t="s">
        <v>8</v>
      </c>
      <c r="D39" s="12" t="s">
        <v>679</v>
      </c>
      <c r="E39" t="s">
        <v>680</v>
      </c>
      <c r="F39" t="s">
        <v>1224</v>
      </c>
      <c r="G39" s="13">
        <v>197</v>
      </c>
      <c r="H39" s="13">
        <v>1247</v>
      </c>
      <c r="I39" s="13">
        <v>14842</v>
      </c>
    </row>
    <row r="40" spans="1:9" x14ac:dyDescent="0.25">
      <c r="A40" t="s">
        <v>1246</v>
      </c>
      <c r="B40" t="s">
        <v>1246</v>
      </c>
      <c r="C40" s="12" t="s">
        <v>8</v>
      </c>
      <c r="D40" s="12" t="s">
        <v>341</v>
      </c>
      <c r="E40" t="s">
        <v>1224</v>
      </c>
      <c r="F40" t="s">
        <v>677</v>
      </c>
      <c r="G40" s="13">
        <v>4</v>
      </c>
      <c r="H40" s="13">
        <v>27</v>
      </c>
      <c r="I40" s="13">
        <v>414</v>
      </c>
    </row>
    <row r="41" spans="1:9" x14ac:dyDescent="0.25">
      <c r="A41" t="s">
        <v>1458</v>
      </c>
      <c r="B41" t="s">
        <v>1390</v>
      </c>
      <c r="C41" s="12" t="s">
        <v>8</v>
      </c>
      <c r="D41" s="12" t="s">
        <v>341</v>
      </c>
      <c r="E41" t="s">
        <v>677</v>
      </c>
      <c r="F41" t="s">
        <v>1224</v>
      </c>
      <c r="G41" s="13">
        <v>37</v>
      </c>
      <c r="H41" s="13">
        <v>147</v>
      </c>
      <c r="I41" s="13">
        <v>1095</v>
      </c>
    </row>
    <row r="42" spans="1:9" x14ac:dyDescent="0.25">
      <c r="A42" t="s">
        <v>1247</v>
      </c>
      <c r="B42" t="s">
        <v>1247</v>
      </c>
      <c r="C42" s="12" t="s">
        <v>8</v>
      </c>
      <c r="D42" s="12" t="s">
        <v>683</v>
      </c>
      <c r="E42" t="s">
        <v>1224</v>
      </c>
      <c r="F42" t="s">
        <v>680</v>
      </c>
      <c r="G42" s="13">
        <v>3</v>
      </c>
      <c r="H42" s="13">
        <v>31</v>
      </c>
      <c r="I42" s="13">
        <v>509</v>
      </c>
    </row>
    <row r="43" spans="1:9" x14ac:dyDescent="0.25">
      <c r="A43" t="s">
        <v>1394</v>
      </c>
      <c r="B43" t="s">
        <v>1390</v>
      </c>
      <c r="C43" s="12" t="s">
        <v>8</v>
      </c>
      <c r="D43" s="12" t="s">
        <v>683</v>
      </c>
      <c r="E43" t="s">
        <v>680</v>
      </c>
      <c r="F43" t="s">
        <v>1224</v>
      </c>
      <c r="G43" s="13">
        <v>93</v>
      </c>
      <c r="H43" s="13">
        <v>441</v>
      </c>
      <c r="I43" s="13">
        <v>2999</v>
      </c>
    </row>
    <row r="44" spans="1:9" x14ac:dyDescent="0.25">
      <c r="A44" t="s">
        <v>1248</v>
      </c>
      <c r="B44" t="s">
        <v>1248</v>
      </c>
      <c r="C44" s="12" t="s">
        <v>8</v>
      </c>
      <c r="D44" s="12" t="s">
        <v>685</v>
      </c>
      <c r="E44" t="s">
        <v>1224</v>
      </c>
      <c r="F44" t="s">
        <v>680</v>
      </c>
      <c r="G44" s="13">
        <v>5</v>
      </c>
      <c r="H44" s="13">
        <v>67</v>
      </c>
      <c r="I44" s="13">
        <v>1462</v>
      </c>
    </row>
    <row r="45" spans="1:9" x14ac:dyDescent="0.25">
      <c r="A45" t="s">
        <v>1395</v>
      </c>
      <c r="B45" t="s">
        <v>1390</v>
      </c>
      <c r="C45" s="12" t="s">
        <v>8</v>
      </c>
      <c r="D45" s="12" t="s">
        <v>685</v>
      </c>
      <c r="E45" t="s">
        <v>680</v>
      </c>
      <c r="F45" t="s">
        <v>1224</v>
      </c>
      <c r="G45" s="13">
        <v>98</v>
      </c>
      <c r="H45" s="13">
        <v>557</v>
      </c>
      <c r="I45" s="13">
        <v>5518</v>
      </c>
    </row>
    <row r="46" spans="1:9" x14ac:dyDescent="0.25">
      <c r="A46" t="s">
        <v>1249</v>
      </c>
      <c r="B46" t="s">
        <v>1249</v>
      </c>
      <c r="C46" s="12" t="s">
        <v>8</v>
      </c>
      <c r="D46" s="12" t="s">
        <v>687</v>
      </c>
      <c r="E46" t="s">
        <v>1224</v>
      </c>
      <c r="F46" t="s">
        <v>677</v>
      </c>
      <c r="G46" s="13">
        <v>1</v>
      </c>
      <c r="H46" s="13">
        <v>9</v>
      </c>
      <c r="I46" s="13">
        <v>182</v>
      </c>
    </row>
    <row r="47" spans="1:9" x14ac:dyDescent="0.25">
      <c r="A47" t="s">
        <v>1396</v>
      </c>
      <c r="B47" t="s">
        <v>1390</v>
      </c>
      <c r="C47" s="14" t="s">
        <v>8</v>
      </c>
      <c r="D47" s="12" t="s">
        <v>687</v>
      </c>
      <c r="E47" t="s">
        <v>677</v>
      </c>
      <c r="F47" t="s">
        <v>1224</v>
      </c>
      <c r="G47" s="13">
        <v>142</v>
      </c>
      <c r="H47" s="13">
        <v>730</v>
      </c>
      <c r="I47" s="13">
        <v>7724</v>
      </c>
    </row>
    <row r="48" spans="1:9" x14ac:dyDescent="0.25">
      <c r="A48" t="s">
        <v>1250</v>
      </c>
      <c r="B48" t="s">
        <v>1250</v>
      </c>
      <c r="C48" s="12" t="s">
        <v>8</v>
      </c>
      <c r="D48" s="12" t="s">
        <v>689</v>
      </c>
      <c r="E48" t="s">
        <v>1224</v>
      </c>
      <c r="F48" t="s">
        <v>677</v>
      </c>
      <c r="G48" s="13">
        <v>1</v>
      </c>
      <c r="H48" s="13">
        <v>11</v>
      </c>
      <c r="I48" s="13">
        <v>233</v>
      </c>
    </row>
    <row r="49" spans="1:9" x14ac:dyDescent="0.25">
      <c r="A49" t="s">
        <v>1397</v>
      </c>
      <c r="B49" t="s">
        <v>1390</v>
      </c>
      <c r="C49" s="12" t="s">
        <v>8</v>
      </c>
      <c r="D49" s="12" t="s">
        <v>689</v>
      </c>
      <c r="E49" t="s">
        <v>677</v>
      </c>
      <c r="F49" t="s">
        <v>1224</v>
      </c>
      <c r="G49" s="13">
        <v>82</v>
      </c>
      <c r="H49" s="13">
        <v>421</v>
      </c>
      <c r="I49" s="13">
        <v>3109</v>
      </c>
    </row>
    <row r="50" spans="1:9" x14ac:dyDescent="0.25">
      <c r="A50" t="s">
        <v>1398</v>
      </c>
      <c r="B50" t="s">
        <v>1390</v>
      </c>
      <c r="C50" s="12" t="s">
        <v>8</v>
      </c>
      <c r="D50" s="12" t="s">
        <v>691</v>
      </c>
      <c r="E50" t="s">
        <v>680</v>
      </c>
      <c r="F50" t="s">
        <v>1224</v>
      </c>
      <c r="G50" s="13">
        <v>35</v>
      </c>
      <c r="H50" s="13">
        <v>199</v>
      </c>
      <c r="I50" s="13">
        <v>1683</v>
      </c>
    </row>
    <row r="51" spans="1:9" x14ac:dyDescent="0.25">
      <c r="A51" t="s">
        <v>1357</v>
      </c>
      <c r="B51" t="s">
        <v>1357</v>
      </c>
      <c r="C51" s="14" t="s">
        <v>28</v>
      </c>
      <c r="D51" s="12" t="s">
        <v>1358</v>
      </c>
      <c r="E51" t="s">
        <v>1224</v>
      </c>
      <c r="F51" t="s">
        <v>677</v>
      </c>
      <c r="G51" s="13">
        <v>6</v>
      </c>
      <c r="H51" s="13">
        <v>29</v>
      </c>
      <c r="I51" s="13">
        <v>95</v>
      </c>
    </row>
    <row r="52" spans="1:9" x14ac:dyDescent="0.25">
      <c r="A52" t="s">
        <v>1399</v>
      </c>
      <c r="B52" t="s">
        <v>1390</v>
      </c>
      <c r="C52" s="12" t="s">
        <v>28</v>
      </c>
      <c r="D52" s="12" t="s">
        <v>1168</v>
      </c>
      <c r="E52" t="s">
        <v>677</v>
      </c>
      <c r="F52" t="s">
        <v>1224</v>
      </c>
      <c r="G52" s="13">
        <v>19</v>
      </c>
      <c r="H52" s="13">
        <v>88</v>
      </c>
      <c r="I52" s="13">
        <v>379</v>
      </c>
    </row>
    <row r="53" spans="1:9" x14ac:dyDescent="0.25">
      <c r="A53" t="s">
        <v>1400</v>
      </c>
      <c r="B53" t="s">
        <v>1390</v>
      </c>
      <c r="C53" s="12" t="s">
        <v>28</v>
      </c>
      <c r="D53" s="12" t="s">
        <v>693</v>
      </c>
      <c r="E53" t="s">
        <v>680</v>
      </c>
      <c r="F53" t="s">
        <v>1224</v>
      </c>
      <c r="G53" s="13">
        <v>51</v>
      </c>
      <c r="H53" s="13">
        <v>220</v>
      </c>
      <c r="I53" s="13">
        <v>930</v>
      </c>
    </row>
    <row r="54" spans="1:9" x14ac:dyDescent="0.25">
      <c r="A54" t="s">
        <v>1254</v>
      </c>
      <c r="B54" t="s">
        <v>1254</v>
      </c>
      <c r="C54" s="12" t="s">
        <v>28</v>
      </c>
      <c r="D54" s="12" t="s">
        <v>1170</v>
      </c>
      <c r="E54" t="s">
        <v>1224</v>
      </c>
      <c r="F54" t="s">
        <v>677</v>
      </c>
      <c r="G54" s="13">
        <v>4</v>
      </c>
      <c r="H54" s="13">
        <v>11</v>
      </c>
      <c r="I54" s="13">
        <v>16</v>
      </c>
    </row>
    <row r="55" spans="1:9" x14ac:dyDescent="0.25">
      <c r="A55" t="s">
        <v>1401</v>
      </c>
      <c r="B55" t="s">
        <v>1390</v>
      </c>
      <c r="C55" s="12" t="s">
        <v>28</v>
      </c>
      <c r="D55" s="12" t="s">
        <v>1170</v>
      </c>
      <c r="E55" t="s">
        <v>677</v>
      </c>
      <c r="F55" t="s">
        <v>1224</v>
      </c>
      <c r="G55" s="13">
        <v>7</v>
      </c>
      <c r="H55" s="13">
        <v>19</v>
      </c>
      <c r="I55" s="13">
        <v>36</v>
      </c>
    </row>
    <row r="56" spans="1:9" x14ac:dyDescent="0.25">
      <c r="A56" t="s">
        <v>1359</v>
      </c>
      <c r="B56" t="s">
        <v>1359</v>
      </c>
      <c r="C56" s="12" t="s">
        <v>28</v>
      </c>
      <c r="D56" s="12" t="s">
        <v>1360</v>
      </c>
      <c r="E56" t="s">
        <v>1224</v>
      </c>
      <c r="F56" t="s">
        <v>677</v>
      </c>
      <c r="G56" s="13">
        <v>19</v>
      </c>
      <c r="H56" s="13">
        <v>154</v>
      </c>
      <c r="I56" s="13">
        <v>2480</v>
      </c>
    </row>
    <row r="57" spans="1:9" x14ac:dyDescent="0.25">
      <c r="A57" t="s">
        <v>1402</v>
      </c>
      <c r="B57" t="s">
        <v>1390</v>
      </c>
      <c r="C57" s="12" t="s">
        <v>28</v>
      </c>
      <c r="D57" s="12" t="s">
        <v>695</v>
      </c>
      <c r="E57" t="s">
        <v>677</v>
      </c>
      <c r="F57" t="s">
        <v>1224</v>
      </c>
      <c r="G57" s="13">
        <v>34</v>
      </c>
      <c r="H57" s="13">
        <v>186</v>
      </c>
      <c r="I57" s="13">
        <v>1218</v>
      </c>
    </row>
    <row r="58" spans="1:9" x14ac:dyDescent="0.25">
      <c r="A58" t="s">
        <v>1256</v>
      </c>
      <c r="B58" t="s">
        <v>1256</v>
      </c>
      <c r="C58" s="12" t="s">
        <v>39</v>
      </c>
      <c r="D58" s="12" t="s">
        <v>697</v>
      </c>
      <c r="E58" t="s">
        <v>1224</v>
      </c>
      <c r="F58" t="s">
        <v>680</v>
      </c>
      <c r="G58" s="13">
        <v>2</v>
      </c>
      <c r="H58" s="13">
        <v>23</v>
      </c>
      <c r="I58" s="13">
        <v>372</v>
      </c>
    </row>
    <row r="59" spans="1:9" x14ac:dyDescent="0.25">
      <c r="A59" t="s">
        <v>1403</v>
      </c>
      <c r="B59" t="s">
        <v>1390</v>
      </c>
      <c r="C59" s="12" t="s">
        <v>39</v>
      </c>
      <c r="D59" s="12" t="s">
        <v>697</v>
      </c>
      <c r="E59" t="s">
        <v>680</v>
      </c>
      <c r="F59" t="s">
        <v>1224</v>
      </c>
      <c r="G59" s="13">
        <v>60</v>
      </c>
      <c r="H59" s="13">
        <v>370</v>
      </c>
      <c r="I59" s="13">
        <v>3144</v>
      </c>
    </row>
    <row r="60" spans="1:9" x14ac:dyDescent="0.25">
      <c r="A60" t="s">
        <v>1257</v>
      </c>
      <c r="B60" t="s">
        <v>1257</v>
      </c>
      <c r="C60" s="12" t="s">
        <v>39</v>
      </c>
      <c r="D60" s="12" t="s">
        <v>699</v>
      </c>
      <c r="E60" t="s">
        <v>1224</v>
      </c>
      <c r="F60" t="s">
        <v>680</v>
      </c>
      <c r="G60" s="13">
        <v>39</v>
      </c>
      <c r="H60" s="13">
        <v>636</v>
      </c>
      <c r="I60" s="13">
        <v>16472</v>
      </c>
    </row>
    <row r="61" spans="1:9" x14ac:dyDescent="0.25">
      <c r="A61" t="s">
        <v>1404</v>
      </c>
      <c r="B61" t="s">
        <v>1390</v>
      </c>
      <c r="C61" s="12" t="s">
        <v>39</v>
      </c>
      <c r="D61" s="12" t="s">
        <v>699</v>
      </c>
      <c r="E61" t="s">
        <v>680</v>
      </c>
      <c r="F61" t="s">
        <v>1224</v>
      </c>
      <c r="G61" s="13">
        <v>236</v>
      </c>
      <c r="H61" s="13">
        <v>1297</v>
      </c>
      <c r="I61" s="13">
        <v>13173</v>
      </c>
    </row>
    <row r="62" spans="1:9" x14ac:dyDescent="0.25">
      <c r="A62" t="s">
        <v>1459</v>
      </c>
      <c r="B62" t="s">
        <v>1390</v>
      </c>
      <c r="C62" s="12" t="s">
        <v>39</v>
      </c>
      <c r="D62" s="12" t="s">
        <v>701</v>
      </c>
      <c r="E62" t="s">
        <v>680</v>
      </c>
      <c r="F62" t="s">
        <v>1224</v>
      </c>
      <c r="G62" s="13">
        <v>23</v>
      </c>
      <c r="H62" s="13">
        <v>139</v>
      </c>
      <c r="I62" s="13">
        <v>1347</v>
      </c>
    </row>
    <row r="63" spans="1:9" x14ac:dyDescent="0.25">
      <c r="A63" t="s">
        <v>1259</v>
      </c>
      <c r="B63" t="s">
        <v>1259</v>
      </c>
      <c r="C63" s="12" t="s">
        <v>39</v>
      </c>
      <c r="D63" s="12" t="s">
        <v>703</v>
      </c>
      <c r="E63" t="s">
        <v>1224</v>
      </c>
      <c r="F63" t="s">
        <v>680</v>
      </c>
      <c r="G63" s="13">
        <v>9</v>
      </c>
      <c r="H63" s="13">
        <v>173</v>
      </c>
      <c r="I63" s="13">
        <v>4905</v>
      </c>
    </row>
    <row r="64" spans="1:9" x14ac:dyDescent="0.25">
      <c r="A64" t="s">
        <v>1405</v>
      </c>
      <c r="B64" t="s">
        <v>1390</v>
      </c>
      <c r="C64" s="12" t="s">
        <v>39</v>
      </c>
      <c r="D64" s="12" t="s">
        <v>703</v>
      </c>
      <c r="E64" t="s">
        <v>680</v>
      </c>
      <c r="F64" t="s">
        <v>1224</v>
      </c>
      <c r="G64" s="13">
        <v>194</v>
      </c>
      <c r="H64" s="13">
        <v>1073</v>
      </c>
      <c r="I64" s="13">
        <v>9369</v>
      </c>
    </row>
    <row r="65" spans="1:9" x14ac:dyDescent="0.25">
      <c r="A65" t="s">
        <v>1260</v>
      </c>
      <c r="B65" t="s">
        <v>1260</v>
      </c>
      <c r="C65" s="12" t="s">
        <v>39</v>
      </c>
      <c r="D65" s="12" t="s">
        <v>705</v>
      </c>
      <c r="E65" t="s">
        <v>1224</v>
      </c>
      <c r="F65" t="s">
        <v>680</v>
      </c>
      <c r="G65" s="13">
        <v>7</v>
      </c>
      <c r="H65" s="13">
        <v>98</v>
      </c>
      <c r="I65" s="13">
        <v>2419</v>
      </c>
    </row>
    <row r="66" spans="1:9" x14ac:dyDescent="0.25">
      <c r="A66" t="s">
        <v>1171</v>
      </c>
      <c r="B66" t="s">
        <v>1171</v>
      </c>
      <c r="C66" s="12" t="s">
        <v>39</v>
      </c>
      <c r="D66" s="12" t="s">
        <v>705</v>
      </c>
      <c r="E66" t="s">
        <v>749</v>
      </c>
      <c r="F66" t="s">
        <v>1224</v>
      </c>
      <c r="G66" s="13">
        <v>1</v>
      </c>
      <c r="H66" s="13">
        <v>6</v>
      </c>
      <c r="I66" s="13">
        <v>12</v>
      </c>
    </row>
    <row r="67" spans="1:9" x14ac:dyDescent="0.25">
      <c r="A67" t="s">
        <v>1406</v>
      </c>
      <c r="B67" t="s">
        <v>1390</v>
      </c>
      <c r="C67" s="12" t="s">
        <v>39</v>
      </c>
      <c r="D67" s="12" t="s">
        <v>705</v>
      </c>
      <c r="E67" t="s">
        <v>680</v>
      </c>
      <c r="F67" t="s">
        <v>1224</v>
      </c>
      <c r="G67" s="13">
        <v>211</v>
      </c>
      <c r="H67" s="13">
        <v>1082</v>
      </c>
      <c r="I67" s="13">
        <v>10803</v>
      </c>
    </row>
    <row r="68" spans="1:9" x14ac:dyDescent="0.25">
      <c r="A68" t="s">
        <v>1261</v>
      </c>
      <c r="B68" t="s">
        <v>1261</v>
      </c>
      <c r="C68" s="12" t="s">
        <v>39</v>
      </c>
      <c r="D68" s="12" t="s">
        <v>707</v>
      </c>
      <c r="E68" t="s">
        <v>1224</v>
      </c>
      <c r="F68" t="s">
        <v>680</v>
      </c>
      <c r="G68" s="13">
        <v>115</v>
      </c>
      <c r="H68" s="13">
        <v>535</v>
      </c>
      <c r="I68" s="13">
        <v>3550</v>
      </c>
    </row>
    <row r="69" spans="1:9" x14ac:dyDescent="0.25">
      <c r="A69" t="s">
        <v>1407</v>
      </c>
      <c r="B69" t="s">
        <v>1390</v>
      </c>
      <c r="C69" s="12" t="s">
        <v>39</v>
      </c>
      <c r="D69" s="12" t="s">
        <v>707</v>
      </c>
      <c r="E69" t="s">
        <v>680</v>
      </c>
      <c r="F69" t="s">
        <v>1224</v>
      </c>
      <c r="G69" s="13">
        <v>112</v>
      </c>
      <c r="H69" s="13">
        <v>494</v>
      </c>
      <c r="I69" s="13">
        <v>2979</v>
      </c>
    </row>
    <row r="70" spans="1:9" x14ac:dyDescent="0.25">
      <c r="A70" t="s">
        <v>1262</v>
      </c>
      <c r="B70" t="s">
        <v>1262</v>
      </c>
      <c r="C70" s="12" t="s">
        <v>39</v>
      </c>
      <c r="D70" s="12" t="s">
        <v>709</v>
      </c>
      <c r="E70" t="s">
        <v>1224</v>
      </c>
      <c r="F70" t="s">
        <v>680</v>
      </c>
      <c r="G70" s="13">
        <v>5</v>
      </c>
      <c r="H70" s="13">
        <v>39</v>
      </c>
      <c r="I70" s="13">
        <v>552</v>
      </c>
    </row>
    <row r="71" spans="1:9" x14ac:dyDescent="0.25">
      <c r="A71" t="s">
        <v>1408</v>
      </c>
      <c r="B71" t="s">
        <v>1390</v>
      </c>
      <c r="C71" s="12" t="s">
        <v>39</v>
      </c>
      <c r="D71" s="12" t="s">
        <v>709</v>
      </c>
      <c r="E71" t="s">
        <v>680</v>
      </c>
      <c r="F71" t="s">
        <v>1224</v>
      </c>
      <c r="G71" s="13">
        <v>97</v>
      </c>
      <c r="H71" s="13">
        <v>458</v>
      </c>
      <c r="I71" s="13">
        <v>1590</v>
      </c>
    </row>
    <row r="72" spans="1:9" x14ac:dyDescent="0.25">
      <c r="A72" t="s">
        <v>1460</v>
      </c>
      <c r="B72" t="s">
        <v>1390</v>
      </c>
      <c r="C72" s="12" t="s">
        <v>39</v>
      </c>
      <c r="D72" s="12" t="s">
        <v>711</v>
      </c>
      <c r="E72" t="s">
        <v>680</v>
      </c>
      <c r="F72" t="s">
        <v>1224</v>
      </c>
      <c r="G72" s="13">
        <v>48</v>
      </c>
      <c r="H72" s="13">
        <v>214</v>
      </c>
      <c r="I72" s="13">
        <v>1253</v>
      </c>
    </row>
    <row r="73" spans="1:9" x14ac:dyDescent="0.25">
      <c r="A73" t="s">
        <v>1409</v>
      </c>
      <c r="B73" t="s">
        <v>1390</v>
      </c>
      <c r="C73" s="12" t="s">
        <v>39</v>
      </c>
      <c r="D73" s="12" t="s">
        <v>713</v>
      </c>
      <c r="E73" t="s">
        <v>680</v>
      </c>
      <c r="F73" t="s">
        <v>1224</v>
      </c>
      <c r="G73" s="13">
        <v>52</v>
      </c>
      <c r="H73" s="13">
        <v>259</v>
      </c>
      <c r="I73" s="13">
        <v>1588</v>
      </c>
    </row>
    <row r="74" spans="1:9" x14ac:dyDescent="0.25">
      <c r="A74" t="s">
        <v>1410</v>
      </c>
      <c r="B74" t="s">
        <v>1390</v>
      </c>
      <c r="C74" s="14" t="s">
        <v>39</v>
      </c>
      <c r="D74" s="12" t="s">
        <v>715</v>
      </c>
      <c r="E74" t="s">
        <v>680</v>
      </c>
      <c r="F74" t="s">
        <v>1224</v>
      </c>
      <c r="G74" s="13">
        <v>2</v>
      </c>
      <c r="H74" s="13">
        <v>15</v>
      </c>
      <c r="I74" s="13">
        <v>216</v>
      </c>
    </row>
    <row r="75" spans="1:9" x14ac:dyDescent="0.25">
      <c r="A75" t="s">
        <v>1461</v>
      </c>
      <c r="B75" t="s">
        <v>1390</v>
      </c>
      <c r="C75" s="12" t="s">
        <v>39</v>
      </c>
      <c r="D75" s="12" t="s">
        <v>717</v>
      </c>
      <c r="E75" t="s">
        <v>680</v>
      </c>
      <c r="F75" t="s">
        <v>1224</v>
      </c>
      <c r="G75" s="13">
        <v>86</v>
      </c>
      <c r="H75" s="13">
        <v>462</v>
      </c>
      <c r="I75" s="13">
        <v>3034</v>
      </c>
    </row>
    <row r="76" spans="1:9" x14ac:dyDescent="0.25">
      <c r="A76" t="s">
        <v>1267</v>
      </c>
      <c r="B76" t="s">
        <v>1267</v>
      </c>
      <c r="C76" s="12" t="s">
        <v>63</v>
      </c>
      <c r="D76" s="12" t="s">
        <v>719</v>
      </c>
      <c r="E76" t="s">
        <v>1224</v>
      </c>
      <c r="F76" t="s">
        <v>720</v>
      </c>
      <c r="G76" s="13">
        <v>128</v>
      </c>
      <c r="H76" s="13">
        <v>691</v>
      </c>
      <c r="I76" s="13">
        <v>7835</v>
      </c>
    </row>
    <row r="77" spans="1:9" x14ac:dyDescent="0.25">
      <c r="A77" t="s">
        <v>1462</v>
      </c>
      <c r="B77" t="s">
        <v>1390</v>
      </c>
      <c r="C77" s="12" t="s">
        <v>63</v>
      </c>
      <c r="D77" s="12" t="s">
        <v>719</v>
      </c>
      <c r="E77" t="s">
        <v>720</v>
      </c>
      <c r="F77" t="s">
        <v>1224</v>
      </c>
      <c r="G77" s="13">
        <v>8</v>
      </c>
      <c r="H77" s="13">
        <v>52</v>
      </c>
      <c r="I77" s="13">
        <v>522</v>
      </c>
    </row>
    <row r="78" spans="1:9" x14ac:dyDescent="0.25">
      <c r="A78" t="s">
        <v>1268</v>
      </c>
      <c r="B78" t="s">
        <v>1268</v>
      </c>
      <c r="C78" s="12" t="s">
        <v>63</v>
      </c>
      <c r="D78" s="12" t="s">
        <v>722</v>
      </c>
      <c r="E78" t="s">
        <v>1224</v>
      </c>
      <c r="F78" t="s">
        <v>723</v>
      </c>
      <c r="G78" s="13">
        <v>15</v>
      </c>
      <c r="H78" s="13">
        <v>83</v>
      </c>
      <c r="I78" s="13">
        <v>350</v>
      </c>
    </row>
    <row r="79" spans="1:9" x14ac:dyDescent="0.25">
      <c r="A79" t="s">
        <v>1463</v>
      </c>
      <c r="B79" t="s">
        <v>1390</v>
      </c>
      <c r="C79" s="12" t="s">
        <v>63</v>
      </c>
      <c r="D79" s="12" t="s">
        <v>722</v>
      </c>
      <c r="E79" t="s">
        <v>723</v>
      </c>
      <c r="F79" t="s">
        <v>1224</v>
      </c>
      <c r="G79" s="13">
        <v>3</v>
      </c>
      <c r="H79" s="13">
        <v>11</v>
      </c>
      <c r="I79" s="13">
        <v>35</v>
      </c>
    </row>
    <row r="80" spans="1:9" x14ac:dyDescent="0.25">
      <c r="A80" t="s">
        <v>1464</v>
      </c>
      <c r="B80" t="s">
        <v>1390</v>
      </c>
      <c r="C80" s="14" t="s">
        <v>63</v>
      </c>
      <c r="D80" s="12" t="s">
        <v>725</v>
      </c>
      <c r="E80" t="s">
        <v>723</v>
      </c>
      <c r="F80" t="s">
        <v>1224</v>
      </c>
      <c r="G80" s="13">
        <v>1</v>
      </c>
      <c r="H80" s="13">
        <v>6</v>
      </c>
      <c r="I80" s="13">
        <v>46</v>
      </c>
    </row>
    <row r="81" spans="1:9" x14ac:dyDescent="0.25">
      <c r="A81" t="s">
        <v>1361</v>
      </c>
      <c r="B81" t="s">
        <v>1361</v>
      </c>
      <c r="C81" s="12" t="s">
        <v>63</v>
      </c>
      <c r="D81" s="12" t="s">
        <v>1362</v>
      </c>
      <c r="E81" t="s">
        <v>1224</v>
      </c>
      <c r="F81" t="s">
        <v>723</v>
      </c>
      <c r="G81" s="13">
        <v>8</v>
      </c>
      <c r="H81" s="13">
        <v>34</v>
      </c>
      <c r="I81" s="13">
        <v>216</v>
      </c>
    </row>
    <row r="82" spans="1:9" x14ac:dyDescent="0.25">
      <c r="A82" t="s">
        <v>1034</v>
      </c>
      <c r="B82" t="s">
        <v>1034</v>
      </c>
      <c r="C82" s="12" t="s">
        <v>63</v>
      </c>
      <c r="D82" s="12" t="s">
        <v>727</v>
      </c>
      <c r="E82" t="s">
        <v>340</v>
      </c>
      <c r="F82" t="s">
        <v>1224</v>
      </c>
      <c r="G82" s="13">
        <v>16</v>
      </c>
      <c r="H82" s="13">
        <v>39</v>
      </c>
      <c r="I82" s="13">
        <v>140</v>
      </c>
    </row>
    <row r="83" spans="1:9" x14ac:dyDescent="0.25">
      <c r="A83" t="s">
        <v>1271</v>
      </c>
      <c r="B83" t="s">
        <v>1271</v>
      </c>
      <c r="C83" s="12" t="s">
        <v>66</v>
      </c>
      <c r="D83" s="12" t="s">
        <v>729</v>
      </c>
      <c r="E83" t="s">
        <v>1224</v>
      </c>
      <c r="F83" t="s">
        <v>677</v>
      </c>
      <c r="G83" s="13">
        <v>3</v>
      </c>
      <c r="H83" s="13">
        <v>35</v>
      </c>
      <c r="I83" s="13">
        <v>804</v>
      </c>
    </row>
    <row r="84" spans="1:9" x14ac:dyDescent="0.25">
      <c r="A84" t="s">
        <v>1411</v>
      </c>
      <c r="B84" t="s">
        <v>1390</v>
      </c>
      <c r="C84" s="12" t="s">
        <v>66</v>
      </c>
      <c r="D84" s="12" t="s">
        <v>729</v>
      </c>
      <c r="E84" t="s">
        <v>677</v>
      </c>
      <c r="F84" t="s">
        <v>1224</v>
      </c>
      <c r="G84" s="13">
        <v>46</v>
      </c>
      <c r="H84" s="13">
        <v>279</v>
      </c>
      <c r="I84" s="13">
        <v>3061</v>
      </c>
    </row>
    <row r="85" spans="1:9" x14ac:dyDescent="0.25">
      <c r="A85" t="s">
        <v>1272</v>
      </c>
      <c r="B85" t="s">
        <v>1272</v>
      </c>
      <c r="C85" s="12" t="s">
        <v>66</v>
      </c>
      <c r="D85" s="12" t="s">
        <v>731</v>
      </c>
      <c r="E85" t="s">
        <v>1224</v>
      </c>
      <c r="F85" t="s">
        <v>677</v>
      </c>
      <c r="G85" s="13">
        <v>46</v>
      </c>
      <c r="H85" s="13">
        <v>274</v>
      </c>
      <c r="I85" s="13">
        <v>2818</v>
      </c>
    </row>
    <row r="86" spans="1:9" x14ac:dyDescent="0.25">
      <c r="A86" t="s">
        <v>1412</v>
      </c>
      <c r="B86" t="s">
        <v>1390</v>
      </c>
      <c r="C86" s="12" t="s">
        <v>66</v>
      </c>
      <c r="D86" s="12" t="s">
        <v>731</v>
      </c>
      <c r="E86" t="s">
        <v>677</v>
      </c>
      <c r="F86" t="s">
        <v>1224</v>
      </c>
      <c r="G86" s="13">
        <v>28</v>
      </c>
      <c r="H86" s="13">
        <v>148</v>
      </c>
      <c r="I86" s="13">
        <v>1365</v>
      </c>
    </row>
    <row r="87" spans="1:9" x14ac:dyDescent="0.25">
      <c r="A87" t="s">
        <v>1273</v>
      </c>
      <c r="B87" t="s">
        <v>1273</v>
      </c>
      <c r="C87" s="12" t="s">
        <v>66</v>
      </c>
      <c r="D87" s="12" t="s">
        <v>450</v>
      </c>
      <c r="E87" t="s">
        <v>1224</v>
      </c>
      <c r="F87" t="s">
        <v>677</v>
      </c>
      <c r="G87" s="13">
        <v>81</v>
      </c>
      <c r="H87" s="13">
        <v>538</v>
      </c>
      <c r="I87" s="13">
        <v>7465</v>
      </c>
    </row>
    <row r="88" spans="1:9" x14ac:dyDescent="0.25">
      <c r="A88" t="s">
        <v>1413</v>
      </c>
      <c r="B88" t="s">
        <v>1390</v>
      </c>
      <c r="C88" s="12" t="s">
        <v>66</v>
      </c>
      <c r="D88" s="12" t="s">
        <v>450</v>
      </c>
      <c r="E88" t="s">
        <v>677</v>
      </c>
      <c r="F88" t="s">
        <v>1224</v>
      </c>
      <c r="G88" s="13">
        <v>23</v>
      </c>
      <c r="H88" s="13">
        <v>117</v>
      </c>
      <c r="I88" s="13">
        <v>1202</v>
      </c>
    </row>
    <row r="89" spans="1:9" x14ac:dyDescent="0.25">
      <c r="A89" t="s">
        <v>1274</v>
      </c>
      <c r="B89" t="s">
        <v>1274</v>
      </c>
      <c r="C89" s="12" t="s">
        <v>66</v>
      </c>
      <c r="D89" s="12" t="s">
        <v>734</v>
      </c>
      <c r="E89" t="s">
        <v>1224</v>
      </c>
      <c r="F89" t="s">
        <v>677</v>
      </c>
      <c r="G89" s="13">
        <v>6</v>
      </c>
      <c r="H89" s="13">
        <v>59</v>
      </c>
      <c r="I89" s="13">
        <v>1023</v>
      </c>
    </row>
    <row r="90" spans="1:9" x14ac:dyDescent="0.25">
      <c r="A90" t="s">
        <v>1414</v>
      </c>
      <c r="B90" t="s">
        <v>1390</v>
      </c>
      <c r="C90" s="12" t="s">
        <v>66</v>
      </c>
      <c r="D90" s="12" t="s">
        <v>734</v>
      </c>
      <c r="E90" t="s">
        <v>677</v>
      </c>
      <c r="F90" t="s">
        <v>1224</v>
      </c>
      <c r="G90" s="13">
        <v>45</v>
      </c>
      <c r="H90" s="13">
        <v>231</v>
      </c>
      <c r="I90" s="13">
        <v>2078</v>
      </c>
    </row>
    <row r="91" spans="1:9" x14ac:dyDescent="0.25">
      <c r="A91" t="s">
        <v>1275</v>
      </c>
      <c r="B91" t="s">
        <v>1275</v>
      </c>
      <c r="C91" s="12" t="s">
        <v>66</v>
      </c>
      <c r="D91" s="12" t="s">
        <v>736</v>
      </c>
      <c r="E91" t="s">
        <v>1224</v>
      </c>
      <c r="F91" t="s">
        <v>677</v>
      </c>
      <c r="G91" s="13">
        <v>16</v>
      </c>
      <c r="H91" s="13">
        <v>123</v>
      </c>
      <c r="I91" s="13">
        <v>1621</v>
      </c>
    </row>
    <row r="92" spans="1:9" x14ac:dyDescent="0.25">
      <c r="A92" t="s">
        <v>1465</v>
      </c>
      <c r="B92" t="s">
        <v>1390</v>
      </c>
      <c r="C92" s="12" t="s">
        <v>66</v>
      </c>
      <c r="D92" s="12" t="s">
        <v>736</v>
      </c>
      <c r="E92" t="s">
        <v>677</v>
      </c>
      <c r="F92" t="s">
        <v>1224</v>
      </c>
      <c r="G92" s="13">
        <v>41</v>
      </c>
      <c r="H92" s="13">
        <v>201</v>
      </c>
      <c r="I92" s="13">
        <v>1237</v>
      </c>
    </row>
    <row r="93" spans="1:9" x14ac:dyDescent="0.25">
      <c r="A93" t="s">
        <v>1415</v>
      </c>
      <c r="B93" t="s">
        <v>1390</v>
      </c>
      <c r="C93" s="12" t="s">
        <v>66</v>
      </c>
      <c r="D93" s="12" t="s">
        <v>738</v>
      </c>
      <c r="E93" t="s">
        <v>677</v>
      </c>
      <c r="F93" t="s">
        <v>1224</v>
      </c>
      <c r="G93" s="13">
        <v>136</v>
      </c>
      <c r="H93" s="13">
        <v>834</v>
      </c>
      <c r="I93" s="13">
        <v>11306</v>
      </c>
    </row>
    <row r="94" spans="1:9" x14ac:dyDescent="0.25">
      <c r="A94" t="s">
        <v>1041</v>
      </c>
      <c r="B94" t="s">
        <v>1041</v>
      </c>
      <c r="C94" s="14" t="s">
        <v>66</v>
      </c>
      <c r="D94" s="12" t="s">
        <v>740</v>
      </c>
      <c r="E94" t="s">
        <v>741</v>
      </c>
      <c r="F94" t="s">
        <v>1224</v>
      </c>
      <c r="G94" s="13">
        <v>12</v>
      </c>
      <c r="H94" s="13">
        <v>72</v>
      </c>
      <c r="I94" s="13">
        <v>559</v>
      </c>
    </row>
    <row r="95" spans="1:9" x14ac:dyDescent="0.25">
      <c r="A95" t="s">
        <v>1277</v>
      </c>
      <c r="B95" t="s">
        <v>1277</v>
      </c>
      <c r="C95" s="12" t="s">
        <v>66</v>
      </c>
      <c r="D95" s="12" t="s">
        <v>740</v>
      </c>
      <c r="E95" t="s">
        <v>1224</v>
      </c>
      <c r="F95" t="s">
        <v>680</v>
      </c>
      <c r="G95" s="13">
        <v>5</v>
      </c>
      <c r="H95" s="13">
        <v>53</v>
      </c>
      <c r="I95" s="13">
        <v>1465</v>
      </c>
    </row>
    <row r="96" spans="1:9" x14ac:dyDescent="0.25">
      <c r="A96" t="s">
        <v>1277</v>
      </c>
      <c r="B96" t="s">
        <v>1277</v>
      </c>
      <c r="C96" s="12" t="s">
        <v>66</v>
      </c>
      <c r="D96" s="12" t="s">
        <v>740</v>
      </c>
      <c r="E96" t="s">
        <v>1224</v>
      </c>
      <c r="F96" t="s">
        <v>677</v>
      </c>
      <c r="G96" s="13">
        <v>1</v>
      </c>
      <c r="H96" s="13">
        <v>23</v>
      </c>
      <c r="I96" s="13">
        <v>668</v>
      </c>
    </row>
    <row r="97" spans="1:9" x14ac:dyDescent="0.25">
      <c r="A97" t="s">
        <v>1416</v>
      </c>
      <c r="B97" t="s">
        <v>1390</v>
      </c>
      <c r="C97" s="12" t="s">
        <v>66</v>
      </c>
      <c r="D97" s="12" t="s">
        <v>740</v>
      </c>
      <c r="E97" t="s">
        <v>680</v>
      </c>
      <c r="F97" t="s">
        <v>1224</v>
      </c>
      <c r="G97" s="13">
        <v>21</v>
      </c>
      <c r="H97" s="13">
        <v>121</v>
      </c>
      <c r="I97" s="13">
        <v>1305</v>
      </c>
    </row>
    <row r="98" spans="1:9" x14ac:dyDescent="0.25">
      <c r="A98" t="s">
        <v>1416</v>
      </c>
      <c r="B98" t="s">
        <v>1390</v>
      </c>
      <c r="C98" s="12" t="s">
        <v>66</v>
      </c>
      <c r="D98" s="12" t="s">
        <v>740</v>
      </c>
      <c r="E98" t="s">
        <v>677</v>
      </c>
      <c r="F98" t="s">
        <v>1224</v>
      </c>
      <c r="G98" s="13">
        <v>48</v>
      </c>
      <c r="H98" s="13">
        <v>230</v>
      </c>
      <c r="I98" s="13">
        <v>2302</v>
      </c>
    </row>
    <row r="99" spans="1:9" x14ac:dyDescent="0.25">
      <c r="A99" t="s">
        <v>1278</v>
      </c>
      <c r="B99" t="s">
        <v>1278</v>
      </c>
      <c r="C99" s="12" t="s">
        <v>66</v>
      </c>
      <c r="D99" s="12" t="s">
        <v>745</v>
      </c>
      <c r="E99" t="s">
        <v>1224</v>
      </c>
      <c r="F99" t="s">
        <v>677</v>
      </c>
      <c r="G99" s="13">
        <v>10</v>
      </c>
      <c r="H99" s="13">
        <v>171</v>
      </c>
      <c r="I99" s="13">
        <v>4419</v>
      </c>
    </row>
    <row r="100" spans="1:9" x14ac:dyDescent="0.25">
      <c r="A100" t="s">
        <v>1417</v>
      </c>
      <c r="B100" t="s">
        <v>1390</v>
      </c>
      <c r="C100" s="12" t="s">
        <v>66</v>
      </c>
      <c r="D100" s="12" t="s">
        <v>745</v>
      </c>
      <c r="E100" t="s">
        <v>677</v>
      </c>
      <c r="F100" t="s">
        <v>1224</v>
      </c>
      <c r="G100" s="13">
        <v>103</v>
      </c>
      <c r="H100" s="13">
        <v>583</v>
      </c>
      <c r="I100" s="13">
        <v>3774</v>
      </c>
    </row>
    <row r="101" spans="1:9" x14ac:dyDescent="0.25">
      <c r="A101" t="s">
        <v>1045</v>
      </c>
      <c r="B101" t="s">
        <v>1045</v>
      </c>
      <c r="C101" s="12" t="s">
        <v>66</v>
      </c>
      <c r="D101" s="12" t="s">
        <v>747</v>
      </c>
      <c r="E101" t="s">
        <v>741</v>
      </c>
      <c r="F101" t="s">
        <v>1224</v>
      </c>
      <c r="G101" s="13">
        <v>5</v>
      </c>
      <c r="H101" s="13">
        <v>24</v>
      </c>
      <c r="I101" s="13">
        <v>274</v>
      </c>
    </row>
    <row r="102" spans="1:9" x14ac:dyDescent="0.25">
      <c r="A102" t="s">
        <v>1279</v>
      </c>
      <c r="B102" t="s">
        <v>1279</v>
      </c>
      <c r="C102" s="12" t="s">
        <v>66</v>
      </c>
      <c r="D102" s="12" t="s">
        <v>747</v>
      </c>
      <c r="E102" t="s">
        <v>1224</v>
      </c>
      <c r="F102" t="s">
        <v>749</v>
      </c>
      <c r="G102" s="13">
        <v>2</v>
      </c>
      <c r="H102" s="13">
        <v>17</v>
      </c>
      <c r="I102" s="13">
        <v>175</v>
      </c>
    </row>
    <row r="103" spans="1:9" x14ac:dyDescent="0.25">
      <c r="A103" t="s">
        <v>1279</v>
      </c>
      <c r="B103" t="s">
        <v>1279</v>
      </c>
      <c r="C103" s="12" t="s">
        <v>66</v>
      </c>
      <c r="D103" s="12" t="s">
        <v>747</v>
      </c>
      <c r="E103" t="s">
        <v>1224</v>
      </c>
      <c r="F103" t="s">
        <v>677</v>
      </c>
      <c r="G103" s="13">
        <v>33</v>
      </c>
      <c r="H103" s="13">
        <v>182</v>
      </c>
      <c r="I103" s="13">
        <v>1592</v>
      </c>
    </row>
    <row r="104" spans="1:9" x14ac:dyDescent="0.25">
      <c r="A104" t="s">
        <v>1172</v>
      </c>
      <c r="B104" t="s">
        <v>1172</v>
      </c>
      <c r="C104" s="12" t="s">
        <v>66</v>
      </c>
      <c r="D104" s="12" t="s">
        <v>747</v>
      </c>
      <c r="E104" t="s">
        <v>819</v>
      </c>
      <c r="F104" t="s">
        <v>1224</v>
      </c>
      <c r="G104" s="13">
        <v>3</v>
      </c>
      <c r="H104" s="13">
        <v>12</v>
      </c>
      <c r="I104" s="13">
        <v>75</v>
      </c>
    </row>
    <row r="105" spans="1:9" x14ac:dyDescent="0.25">
      <c r="A105" t="s">
        <v>1046</v>
      </c>
      <c r="B105" t="s">
        <v>1046</v>
      </c>
      <c r="C105" s="12" t="s">
        <v>66</v>
      </c>
      <c r="D105" s="12" t="s">
        <v>747</v>
      </c>
      <c r="E105" t="s">
        <v>749</v>
      </c>
      <c r="F105" t="s">
        <v>1224</v>
      </c>
      <c r="G105" s="13">
        <v>35</v>
      </c>
      <c r="H105" s="13">
        <v>209</v>
      </c>
      <c r="I105" s="13">
        <v>2377</v>
      </c>
    </row>
    <row r="106" spans="1:9" x14ac:dyDescent="0.25">
      <c r="A106" t="s">
        <v>1173</v>
      </c>
      <c r="B106" t="s">
        <v>1173</v>
      </c>
      <c r="C106" s="12" t="s">
        <v>66</v>
      </c>
      <c r="D106" s="12" t="s">
        <v>747</v>
      </c>
      <c r="E106" t="s">
        <v>1174</v>
      </c>
      <c r="F106" t="s">
        <v>1224</v>
      </c>
      <c r="G106" s="13">
        <v>3</v>
      </c>
      <c r="H106" s="13">
        <v>12</v>
      </c>
      <c r="I106" s="13">
        <v>74</v>
      </c>
    </row>
    <row r="107" spans="1:9" x14ac:dyDescent="0.25">
      <c r="A107" t="s">
        <v>1418</v>
      </c>
      <c r="B107" t="s">
        <v>1390</v>
      </c>
      <c r="C107" s="12" t="s">
        <v>66</v>
      </c>
      <c r="D107" s="12" t="s">
        <v>747</v>
      </c>
      <c r="E107" t="s">
        <v>677</v>
      </c>
      <c r="F107" t="s">
        <v>1224</v>
      </c>
      <c r="G107" s="13">
        <v>5</v>
      </c>
      <c r="H107" s="13">
        <v>26</v>
      </c>
      <c r="I107" s="13">
        <v>85</v>
      </c>
    </row>
    <row r="108" spans="1:9" x14ac:dyDescent="0.25">
      <c r="A108" t="s">
        <v>1048</v>
      </c>
      <c r="B108" t="s">
        <v>1048</v>
      </c>
      <c r="C108" s="12" t="s">
        <v>66</v>
      </c>
      <c r="D108" s="12" t="s">
        <v>747</v>
      </c>
      <c r="E108" t="s">
        <v>752</v>
      </c>
      <c r="F108" t="s">
        <v>1224</v>
      </c>
      <c r="G108" s="13">
        <v>2</v>
      </c>
      <c r="H108" s="13">
        <v>12</v>
      </c>
      <c r="I108" s="13">
        <v>166</v>
      </c>
    </row>
    <row r="109" spans="1:9" x14ac:dyDescent="0.25">
      <c r="A109" t="s">
        <v>1280</v>
      </c>
      <c r="B109" t="s">
        <v>1280</v>
      </c>
      <c r="C109" s="14" t="s">
        <v>66</v>
      </c>
      <c r="D109" s="12" t="s">
        <v>754</v>
      </c>
      <c r="E109" t="s">
        <v>1224</v>
      </c>
      <c r="F109" t="s">
        <v>677</v>
      </c>
      <c r="G109" s="13">
        <v>6</v>
      </c>
      <c r="H109" s="13">
        <v>53</v>
      </c>
      <c r="I109" s="13">
        <v>948</v>
      </c>
    </row>
    <row r="110" spans="1:9" x14ac:dyDescent="0.25">
      <c r="A110" t="s">
        <v>1419</v>
      </c>
      <c r="B110" t="s">
        <v>1390</v>
      </c>
      <c r="C110" s="14" t="s">
        <v>66</v>
      </c>
      <c r="D110" s="12" t="s">
        <v>754</v>
      </c>
      <c r="E110" t="s">
        <v>677</v>
      </c>
      <c r="F110" t="s">
        <v>1224</v>
      </c>
      <c r="G110" s="13">
        <v>86</v>
      </c>
      <c r="H110" s="13">
        <v>438</v>
      </c>
      <c r="I110" s="13">
        <v>3663</v>
      </c>
    </row>
    <row r="111" spans="1:9" x14ac:dyDescent="0.25">
      <c r="A111" t="s">
        <v>1281</v>
      </c>
      <c r="B111" t="s">
        <v>1281</v>
      </c>
      <c r="C111" s="15" t="s">
        <v>66</v>
      </c>
      <c r="D111" s="12" t="s">
        <v>756</v>
      </c>
      <c r="E111" t="s">
        <v>1224</v>
      </c>
      <c r="F111" t="s">
        <v>749</v>
      </c>
      <c r="G111" s="13">
        <v>1</v>
      </c>
      <c r="H111" s="13">
        <v>12</v>
      </c>
      <c r="I111" s="13">
        <v>304</v>
      </c>
    </row>
    <row r="112" spans="1:9" x14ac:dyDescent="0.25">
      <c r="A112" t="s">
        <v>1281</v>
      </c>
      <c r="B112" t="s">
        <v>1281</v>
      </c>
      <c r="C112" s="14" t="s">
        <v>66</v>
      </c>
      <c r="D112" s="12" t="s">
        <v>756</v>
      </c>
      <c r="E112" t="s">
        <v>1224</v>
      </c>
      <c r="F112" t="s">
        <v>677</v>
      </c>
      <c r="G112" s="13">
        <v>12</v>
      </c>
      <c r="H112" s="13">
        <v>112</v>
      </c>
      <c r="I112" s="13">
        <v>2286</v>
      </c>
    </row>
    <row r="113" spans="1:9" x14ac:dyDescent="0.25">
      <c r="A113" t="s">
        <v>1175</v>
      </c>
      <c r="B113" t="s">
        <v>1175</v>
      </c>
      <c r="C113" s="15" t="s">
        <v>66</v>
      </c>
      <c r="D113" s="12" t="s">
        <v>756</v>
      </c>
      <c r="E113" t="s">
        <v>890</v>
      </c>
      <c r="F113" t="s">
        <v>1224</v>
      </c>
      <c r="G113" s="13">
        <v>1</v>
      </c>
      <c r="H113" s="13">
        <v>5</v>
      </c>
      <c r="I113" s="13">
        <v>14</v>
      </c>
    </row>
    <row r="114" spans="1:9" x14ac:dyDescent="0.25">
      <c r="A114" t="s">
        <v>1050</v>
      </c>
      <c r="B114" t="s">
        <v>1050</v>
      </c>
      <c r="C114" s="15" t="s">
        <v>66</v>
      </c>
      <c r="D114" s="12" t="s">
        <v>756</v>
      </c>
      <c r="E114" t="s">
        <v>749</v>
      </c>
      <c r="F114" t="s">
        <v>1224</v>
      </c>
      <c r="G114" s="13">
        <v>2</v>
      </c>
      <c r="H114" s="13">
        <v>8</v>
      </c>
      <c r="I114" s="13">
        <v>39</v>
      </c>
    </row>
    <row r="115" spans="1:9" x14ac:dyDescent="0.25">
      <c r="A115" t="s">
        <v>1466</v>
      </c>
      <c r="B115" t="s">
        <v>1390</v>
      </c>
      <c r="C115" s="14" t="s">
        <v>66</v>
      </c>
      <c r="D115" s="12" t="s">
        <v>756</v>
      </c>
      <c r="E115" t="s">
        <v>677</v>
      </c>
      <c r="F115" t="s">
        <v>1224</v>
      </c>
      <c r="G115" s="13">
        <v>116</v>
      </c>
      <c r="H115" s="13">
        <v>589</v>
      </c>
      <c r="I115" s="13">
        <v>5143</v>
      </c>
    </row>
    <row r="116" spans="1:9" x14ac:dyDescent="0.25">
      <c r="A116" t="s">
        <v>1282</v>
      </c>
      <c r="B116" t="s">
        <v>1282</v>
      </c>
      <c r="C116" s="15" t="s">
        <v>66</v>
      </c>
      <c r="D116" s="12" t="s">
        <v>759</v>
      </c>
      <c r="E116" t="s">
        <v>1224</v>
      </c>
      <c r="F116" t="s">
        <v>677</v>
      </c>
      <c r="G116" s="13">
        <v>42</v>
      </c>
      <c r="H116" s="13">
        <v>323</v>
      </c>
      <c r="I116" s="13">
        <v>5586</v>
      </c>
    </row>
    <row r="117" spans="1:9" x14ac:dyDescent="0.25">
      <c r="A117" t="s">
        <v>1420</v>
      </c>
      <c r="B117" t="s">
        <v>1390</v>
      </c>
      <c r="C117" s="15" t="s">
        <v>66</v>
      </c>
      <c r="D117" s="12" t="s">
        <v>759</v>
      </c>
      <c r="E117" t="s">
        <v>677</v>
      </c>
      <c r="F117" t="s">
        <v>1224</v>
      </c>
      <c r="G117" s="13">
        <v>107</v>
      </c>
      <c r="H117" s="13">
        <v>612</v>
      </c>
      <c r="I117" s="13">
        <v>6891</v>
      </c>
    </row>
    <row r="118" spans="1:9" x14ac:dyDescent="0.25">
      <c r="A118" t="s">
        <v>1176</v>
      </c>
      <c r="B118" t="s">
        <v>1176</v>
      </c>
      <c r="C118" s="15" t="s">
        <v>66</v>
      </c>
      <c r="D118" s="12" t="s">
        <v>897</v>
      </c>
      <c r="E118" t="s">
        <v>749</v>
      </c>
      <c r="F118" t="s">
        <v>1224</v>
      </c>
      <c r="G118" s="13">
        <v>1</v>
      </c>
      <c r="H118" s="13">
        <v>0</v>
      </c>
      <c r="I118" s="13">
        <v>0</v>
      </c>
    </row>
    <row r="119" spans="1:9" x14ac:dyDescent="0.25">
      <c r="A119" t="s">
        <v>1284</v>
      </c>
      <c r="B119" t="s">
        <v>1284</v>
      </c>
      <c r="C119" s="15" t="s">
        <v>66</v>
      </c>
      <c r="D119" s="12" t="s">
        <v>761</v>
      </c>
      <c r="E119" t="s">
        <v>1224</v>
      </c>
      <c r="F119" t="s">
        <v>677</v>
      </c>
      <c r="G119" s="13">
        <v>25</v>
      </c>
      <c r="H119" s="13">
        <v>183</v>
      </c>
      <c r="I119" s="13">
        <v>2744</v>
      </c>
    </row>
    <row r="120" spans="1:9" x14ac:dyDescent="0.25">
      <c r="A120" t="s">
        <v>1421</v>
      </c>
      <c r="B120" t="s">
        <v>1390</v>
      </c>
      <c r="C120" s="15" t="s">
        <v>66</v>
      </c>
      <c r="D120" s="12" t="s">
        <v>761</v>
      </c>
      <c r="E120" t="s">
        <v>677</v>
      </c>
      <c r="F120" t="s">
        <v>1224</v>
      </c>
      <c r="G120" s="13">
        <v>40</v>
      </c>
      <c r="H120" s="13">
        <v>219</v>
      </c>
      <c r="I120" s="13">
        <v>1872</v>
      </c>
    </row>
    <row r="121" spans="1:9" x14ac:dyDescent="0.25">
      <c r="A121" t="s">
        <v>1285</v>
      </c>
      <c r="B121" t="s">
        <v>1285</v>
      </c>
      <c r="C121" s="15" t="s">
        <v>97</v>
      </c>
      <c r="D121" s="12" t="s">
        <v>763</v>
      </c>
      <c r="E121" t="s">
        <v>1224</v>
      </c>
      <c r="F121" t="s">
        <v>680</v>
      </c>
      <c r="G121" s="13">
        <v>30</v>
      </c>
      <c r="H121" s="13">
        <v>212</v>
      </c>
      <c r="I121" s="13">
        <v>2690</v>
      </c>
    </row>
    <row r="122" spans="1:9" x14ac:dyDescent="0.25">
      <c r="A122" t="s">
        <v>1422</v>
      </c>
      <c r="B122" t="s">
        <v>1390</v>
      </c>
      <c r="C122" s="15" t="s">
        <v>97</v>
      </c>
      <c r="D122" s="12" t="s">
        <v>763</v>
      </c>
      <c r="E122" t="s">
        <v>680</v>
      </c>
      <c r="F122" t="s">
        <v>1224</v>
      </c>
      <c r="G122" s="13">
        <v>62</v>
      </c>
      <c r="H122" s="13">
        <v>348</v>
      </c>
      <c r="I122" s="13">
        <v>3892</v>
      </c>
    </row>
    <row r="123" spans="1:9" x14ac:dyDescent="0.25">
      <c r="A123" t="s">
        <v>1363</v>
      </c>
      <c r="B123" t="s">
        <v>1363</v>
      </c>
      <c r="C123" s="15" t="s">
        <v>97</v>
      </c>
      <c r="D123" s="12" t="s">
        <v>765</v>
      </c>
      <c r="E123" t="s">
        <v>1224</v>
      </c>
      <c r="F123" t="s">
        <v>680</v>
      </c>
      <c r="G123" s="13">
        <v>1</v>
      </c>
      <c r="H123" s="13">
        <v>24</v>
      </c>
      <c r="I123" s="13">
        <v>811</v>
      </c>
    </row>
    <row r="124" spans="1:9" x14ac:dyDescent="0.25">
      <c r="A124" t="s">
        <v>1364</v>
      </c>
      <c r="B124" t="s">
        <v>1364</v>
      </c>
      <c r="C124" s="15" t="s">
        <v>97</v>
      </c>
      <c r="D124" s="12" t="s">
        <v>1365</v>
      </c>
      <c r="E124" t="s">
        <v>1224</v>
      </c>
      <c r="F124" t="s">
        <v>680</v>
      </c>
      <c r="G124" s="13">
        <v>27</v>
      </c>
      <c r="H124" s="13">
        <v>143</v>
      </c>
      <c r="I124" s="13">
        <v>694</v>
      </c>
    </row>
    <row r="125" spans="1:9" x14ac:dyDescent="0.25">
      <c r="A125" t="s">
        <v>1286</v>
      </c>
      <c r="B125" t="s">
        <v>1286</v>
      </c>
      <c r="C125" s="15" t="s">
        <v>97</v>
      </c>
      <c r="D125" s="12" t="s">
        <v>767</v>
      </c>
      <c r="E125" t="s">
        <v>1224</v>
      </c>
      <c r="F125" t="s">
        <v>680</v>
      </c>
      <c r="G125" s="13">
        <v>12</v>
      </c>
      <c r="H125" s="13">
        <v>107</v>
      </c>
      <c r="I125" s="13">
        <v>1668</v>
      </c>
    </row>
    <row r="126" spans="1:9" x14ac:dyDescent="0.25">
      <c r="A126" t="s">
        <v>1423</v>
      </c>
      <c r="B126" t="s">
        <v>1390</v>
      </c>
      <c r="C126" s="15" t="s">
        <v>97</v>
      </c>
      <c r="D126" s="12" t="s">
        <v>767</v>
      </c>
      <c r="E126" t="s">
        <v>680</v>
      </c>
      <c r="F126" t="s">
        <v>1224</v>
      </c>
      <c r="G126" s="13">
        <v>119</v>
      </c>
      <c r="H126" s="13">
        <v>641</v>
      </c>
      <c r="I126" s="13">
        <v>4817</v>
      </c>
    </row>
    <row r="127" spans="1:9" x14ac:dyDescent="0.25">
      <c r="A127" t="s">
        <v>1287</v>
      </c>
      <c r="B127" t="s">
        <v>1287</v>
      </c>
      <c r="C127" s="15" t="s">
        <v>97</v>
      </c>
      <c r="D127" s="12" t="s">
        <v>769</v>
      </c>
      <c r="E127" t="s">
        <v>1224</v>
      </c>
      <c r="F127" t="s">
        <v>680</v>
      </c>
      <c r="G127" s="13">
        <v>31</v>
      </c>
      <c r="H127" s="13">
        <v>210</v>
      </c>
      <c r="I127" s="13">
        <v>2565</v>
      </c>
    </row>
    <row r="128" spans="1:9" x14ac:dyDescent="0.25">
      <c r="A128" t="s">
        <v>1424</v>
      </c>
      <c r="B128" t="s">
        <v>1390</v>
      </c>
      <c r="C128" s="15" t="s">
        <v>97</v>
      </c>
      <c r="D128" s="12" t="s">
        <v>769</v>
      </c>
      <c r="E128" t="s">
        <v>680</v>
      </c>
      <c r="F128" t="s">
        <v>1224</v>
      </c>
      <c r="G128" s="13">
        <v>236</v>
      </c>
      <c r="H128" s="13">
        <v>1368</v>
      </c>
      <c r="I128" s="13">
        <v>10991</v>
      </c>
    </row>
    <row r="129" spans="1:9" x14ac:dyDescent="0.25">
      <c r="A129" t="s">
        <v>1425</v>
      </c>
      <c r="B129" t="s">
        <v>1390</v>
      </c>
      <c r="C129" s="15" t="s">
        <v>97</v>
      </c>
      <c r="D129" s="12" t="s">
        <v>771</v>
      </c>
      <c r="E129" t="s">
        <v>680</v>
      </c>
      <c r="F129" t="s">
        <v>1224</v>
      </c>
      <c r="G129" s="13">
        <v>15</v>
      </c>
      <c r="H129" s="13">
        <v>88</v>
      </c>
      <c r="I129" s="13">
        <v>565</v>
      </c>
    </row>
    <row r="130" spans="1:9" x14ac:dyDescent="0.25">
      <c r="A130" t="s">
        <v>1289</v>
      </c>
      <c r="B130" t="s">
        <v>1289</v>
      </c>
      <c r="C130" s="15" t="s">
        <v>97</v>
      </c>
      <c r="D130" s="12" t="s">
        <v>773</v>
      </c>
      <c r="E130" t="s">
        <v>1224</v>
      </c>
      <c r="F130" t="s">
        <v>680</v>
      </c>
      <c r="G130" s="13">
        <v>4</v>
      </c>
      <c r="H130" s="13">
        <v>25</v>
      </c>
      <c r="I130" s="13">
        <v>301</v>
      </c>
    </row>
    <row r="131" spans="1:9" x14ac:dyDescent="0.25">
      <c r="A131" t="s">
        <v>1467</v>
      </c>
      <c r="B131" t="s">
        <v>1390</v>
      </c>
      <c r="C131" s="15" t="s">
        <v>97</v>
      </c>
      <c r="D131" s="12" t="s">
        <v>773</v>
      </c>
      <c r="E131" t="s">
        <v>680</v>
      </c>
      <c r="F131" t="s">
        <v>1224</v>
      </c>
      <c r="G131" s="13">
        <v>55</v>
      </c>
      <c r="H131" s="13">
        <v>317</v>
      </c>
      <c r="I131" s="13">
        <v>2084</v>
      </c>
    </row>
    <row r="132" spans="1:9" x14ac:dyDescent="0.25">
      <c r="A132" t="s">
        <v>1290</v>
      </c>
      <c r="B132" t="s">
        <v>1290</v>
      </c>
      <c r="C132" s="15" t="s">
        <v>97</v>
      </c>
      <c r="D132" s="12" t="s">
        <v>775</v>
      </c>
      <c r="E132" t="s">
        <v>1224</v>
      </c>
      <c r="F132" t="s">
        <v>680</v>
      </c>
      <c r="G132" s="13">
        <v>19</v>
      </c>
      <c r="H132" s="13">
        <v>112</v>
      </c>
      <c r="I132" s="13">
        <v>959</v>
      </c>
    </row>
    <row r="133" spans="1:9" x14ac:dyDescent="0.25">
      <c r="A133" t="s">
        <v>1426</v>
      </c>
      <c r="B133" t="s">
        <v>1390</v>
      </c>
      <c r="C133" s="15" t="s">
        <v>97</v>
      </c>
      <c r="D133" s="12" t="s">
        <v>775</v>
      </c>
      <c r="E133" t="s">
        <v>680</v>
      </c>
      <c r="F133" t="s">
        <v>1224</v>
      </c>
      <c r="G133" s="13">
        <v>62</v>
      </c>
      <c r="H133" s="13">
        <v>345</v>
      </c>
      <c r="I133" s="13">
        <v>2146</v>
      </c>
    </row>
    <row r="134" spans="1:9" x14ac:dyDescent="0.25">
      <c r="A134" t="s">
        <v>1291</v>
      </c>
      <c r="B134" t="s">
        <v>1291</v>
      </c>
      <c r="C134" s="15" t="s">
        <v>110</v>
      </c>
      <c r="D134" s="12" t="s">
        <v>777</v>
      </c>
      <c r="E134" t="s">
        <v>1224</v>
      </c>
      <c r="F134" t="s">
        <v>778</v>
      </c>
      <c r="G134" s="13">
        <v>54</v>
      </c>
      <c r="H134" s="13">
        <v>330</v>
      </c>
      <c r="I134" s="13">
        <v>3620</v>
      </c>
    </row>
    <row r="135" spans="1:9" x14ac:dyDescent="0.25">
      <c r="A135" t="s">
        <v>1468</v>
      </c>
      <c r="B135" t="s">
        <v>1390</v>
      </c>
      <c r="C135" s="15" t="s">
        <v>110</v>
      </c>
      <c r="D135" s="12" t="s">
        <v>777</v>
      </c>
      <c r="E135" t="s">
        <v>778</v>
      </c>
      <c r="F135" t="s">
        <v>1224</v>
      </c>
      <c r="G135" s="13">
        <v>100</v>
      </c>
      <c r="H135" s="13">
        <v>534</v>
      </c>
      <c r="I135" s="13">
        <v>3703</v>
      </c>
    </row>
    <row r="136" spans="1:9" x14ac:dyDescent="0.25">
      <c r="A136" t="s">
        <v>1292</v>
      </c>
      <c r="B136" t="s">
        <v>1292</v>
      </c>
      <c r="C136" s="15" t="s">
        <v>110</v>
      </c>
      <c r="D136" s="12" t="s">
        <v>780</v>
      </c>
      <c r="E136" t="s">
        <v>1224</v>
      </c>
      <c r="F136" t="s">
        <v>778</v>
      </c>
      <c r="G136" s="13">
        <v>98</v>
      </c>
      <c r="H136" s="13">
        <v>536</v>
      </c>
      <c r="I136" s="13">
        <v>5342</v>
      </c>
    </row>
    <row r="137" spans="1:9" x14ac:dyDescent="0.25">
      <c r="A137" t="s">
        <v>1469</v>
      </c>
      <c r="B137" t="s">
        <v>1390</v>
      </c>
      <c r="C137" s="15" t="s">
        <v>110</v>
      </c>
      <c r="D137" s="12" t="s">
        <v>780</v>
      </c>
      <c r="E137" t="s">
        <v>778</v>
      </c>
      <c r="F137" t="s">
        <v>1224</v>
      </c>
      <c r="G137" s="13">
        <v>18</v>
      </c>
      <c r="H137" s="13">
        <v>97</v>
      </c>
      <c r="I137" s="13">
        <v>972</v>
      </c>
    </row>
    <row r="138" spans="1:9" x14ac:dyDescent="0.25">
      <c r="A138" t="s">
        <v>1470</v>
      </c>
      <c r="B138" t="s">
        <v>1390</v>
      </c>
      <c r="C138" s="15" t="s">
        <v>110</v>
      </c>
      <c r="D138" s="12" t="s">
        <v>782</v>
      </c>
      <c r="E138" t="s">
        <v>778</v>
      </c>
      <c r="F138" t="s">
        <v>1224</v>
      </c>
      <c r="G138" s="13">
        <v>64</v>
      </c>
      <c r="H138" s="13">
        <v>347</v>
      </c>
      <c r="I138" s="13">
        <v>3765</v>
      </c>
    </row>
    <row r="139" spans="1:9" x14ac:dyDescent="0.25">
      <c r="A139" t="s">
        <v>1294</v>
      </c>
      <c r="B139" t="s">
        <v>1294</v>
      </c>
      <c r="C139" s="15" t="s">
        <v>110</v>
      </c>
      <c r="D139" s="12" t="s">
        <v>784</v>
      </c>
      <c r="E139" t="s">
        <v>1224</v>
      </c>
      <c r="F139" t="s">
        <v>778</v>
      </c>
      <c r="G139" s="13">
        <v>12</v>
      </c>
      <c r="H139" s="13">
        <v>79</v>
      </c>
      <c r="I139" s="13">
        <v>1258</v>
      </c>
    </row>
    <row r="140" spans="1:9" x14ac:dyDescent="0.25">
      <c r="A140" t="s">
        <v>1471</v>
      </c>
      <c r="B140" t="s">
        <v>1390</v>
      </c>
      <c r="C140" s="15" t="s">
        <v>110</v>
      </c>
      <c r="D140" s="12" t="s">
        <v>784</v>
      </c>
      <c r="E140" t="s">
        <v>778</v>
      </c>
      <c r="F140" t="s">
        <v>1224</v>
      </c>
      <c r="G140" s="13">
        <v>103</v>
      </c>
      <c r="H140" s="13">
        <v>552</v>
      </c>
      <c r="I140" s="13">
        <v>5009</v>
      </c>
    </row>
    <row r="141" spans="1:9" x14ac:dyDescent="0.25">
      <c r="A141" t="s">
        <v>1472</v>
      </c>
      <c r="B141" t="s">
        <v>1390</v>
      </c>
      <c r="C141" s="15" t="s">
        <v>110</v>
      </c>
      <c r="D141" s="12" t="s">
        <v>1178</v>
      </c>
      <c r="E141" t="s">
        <v>778</v>
      </c>
      <c r="F141" t="s">
        <v>1224</v>
      </c>
      <c r="G141" s="13">
        <v>36</v>
      </c>
      <c r="H141" s="13">
        <v>179</v>
      </c>
      <c r="I141" s="13">
        <v>1441</v>
      </c>
    </row>
    <row r="142" spans="1:9" x14ac:dyDescent="0.25">
      <c r="A142" t="s">
        <v>1296</v>
      </c>
      <c r="B142" t="s">
        <v>1296</v>
      </c>
      <c r="C142" s="15" t="s">
        <v>110</v>
      </c>
      <c r="D142" s="12" t="s">
        <v>786</v>
      </c>
      <c r="E142" t="s">
        <v>1224</v>
      </c>
      <c r="F142" t="s">
        <v>778</v>
      </c>
      <c r="G142" s="13">
        <v>88</v>
      </c>
      <c r="H142" s="13">
        <v>491</v>
      </c>
      <c r="I142" s="13">
        <v>3473</v>
      </c>
    </row>
    <row r="143" spans="1:9" x14ac:dyDescent="0.25">
      <c r="A143" t="s">
        <v>1473</v>
      </c>
      <c r="B143" t="s">
        <v>1390</v>
      </c>
      <c r="C143" s="15" t="s">
        <v>110</v>
      </c>
      <c r="D143" s="12" t="s">
        <v>786</v>
      </c>
      <c r="E143" t="s">
        <v>778</v>
      </c>
      <c r="F143" t="s">
        <v>1224</v>
      </c>
      <c r="G143" s="13">
        <v>5</v>
      </c>
      <c r="H143" s="13">
        <v>29</v>
      </c>
      <c r="I143" s="13">
        <v>153</v>
      </c>
    </row>
    <row r="144" spans="1:9" x14ac:dyDescent="0.25">
      <c r="A144" t="s">
        <v>1297</v>
      </c>
      <c r="B144" t="s">
        <v>1297</v>
      </c>
      <c r="C144" s="15" t="s">
        <v>110</v>
      </c>
      <c r="D144" s="12" t="s">
        <v>788</v>
      </c>
      <c r="E144" t="s">
        <v>1224</v>
      </c>
      <c r="F144" t="s">
        <v>778</v>
      </c>
      <c r="G144" s="13">
        <v>2</v>
      </c>
      <c r="H144" s="13">
        <v>12</v>
      </c>
      <c r="I144" s="13">
        <v>196</v>
      </c>
    </row>
    <row r="145" spans="1:9" x14ac:dyDescent="0.25">
      <c r="A145" t="s">
        <v>1297</v>
      </c>
      <c r="B145" t="s">
        <v>1297</v>
      </c>
      <c r="C145" s="15" t="s">
        <v>110</v>
      </c>
      <c r="D145" s="12" t="s">
        <v>788</v>
      </c>
      <c r="E145" t="s">
        <v>1224</v>
      </c>
      <c r="F145" t="s">
        <v>789</v>
      </c>
      <c r="G145" s="13">
        <v>1</v>
      </c>
      <c r="H145" s="13">
        <v>6</v>
      </c>
      <c r="I145" s="13">
        <v>33</v>
      </c>
    </row>
    <row r="146" spans="1:9" x14ac:dyDescent="0.25">
      <c r="A146" t="s">
        <v>1066</v>
      </c>
      <c r="B146" t="s">
        <v>1066</v>
      </c>
      <c r="C146" s="15" t="s">
        <v>110</v>
      </c>
      <c r="D146" s="12" t="s">
        <v>788</v>
      </c>
      <c r="E146" t="s">
        <v>789</v>
      </c>
      <c r="F146" t="s">
        <v>1224</v>
      </c>
      <c r="G146" s="13">
        <v>1</v>
      </c>
      <c r="H146" s="13">
        <v>6</v>
      </c>
      <c r="I146" s="13">
        <v>21</v>
      </c>
    </row>
    <row r="147" spans="1:9" x14ac:dyDescent="0.25">
      <c r="A147" t="s">
        <v>1298</v>
      </c>
      <c r="B147" t="s">
        <v>1298</v>
      </c>
      <c r="C147" s="15" t="s">
        <v>110</v>
      </c>
      <c r="D147" s="12" t="s">
        <v>791</v>
      </c>
      <c r="E147" t="s">
        <v>1224</v>
      </c>
      <c r="F147" t="s">
        <v>778</v>
      </c>
      <c r="G147" s="13">
        <v>23</v>
      </c>
      <c r="H147" s="13">
        <v>128</v>
      </c>
      <c r="I147" s="13">
        <v>1449</v>
      </c>
    </row>
    <row r="148" spans="1:9" x14ac:dyDescent="0.25">
      <c r="A148" t="s">
        <v>1474</v>
      </c>
      <c r="B148" t="s">
        <v>1390</v>
      </c>
      <c r="C148" s="15" t="s">
        <v>110</v>
      </c>
      <c r="D148" s="12" t="s">
        <v>791</v>
      </c>
      <c r="E148" t="s">
        <v>778</v>
      </c>
      <c r="F148" t="s">
        <v>1224</v>
      </c>
      <c r="G148" s="13">
        <v>1</v>
      </c>
      <c r="H148" s="13">
        <v>4</v>
      </c>
      <c r="I148" s="13">
        <v>15</v>
      </c>
    </row>
    <row r="149" spans="1:9" x14ac:dyDescent="0.25">
      <c r="A149" t="s">
        <v>1299</v>
      </c>
      <c r="B149" t="s">
        <v>1299</v>
      </c>
      <c r="C149" s="15" t="s">
        <v>110</v>
      </c>
      <c r="D149" s="12" t="s">
        <v>793</v>
      </c>
      <c r="E149" t="s">
        <v>1224</v>
      </c>
      <c r="F149" t="s">
        <v>778</v>
      </c>
      <c r="G149" s="13">
        <v>10</v>
      </c>
      <c r="H149" s="13">
        <v>64</v>
      </c>
      <c r="I149" s="13">
        <v>1040</v>
      </c>
    </row>
    <row r="150" spans="1:9" x14ac:dyDescent="0.25">
      <c r="A150" t="s">
        <v>1475</v>
      </c>
      <c r="B150" t="s">
        <v>1390</v>
      </c>
      <c r="C150" s="15" t="s">
        <v>110</v>
      </c>
      <c r="D150" s="12" t="s">
        <v>793</v>
      </c>
      <c r="E150" t="s">
        <v>778</v>
      </c>
      <c r="F150" t="s">
        <v>1224</v>
      </c>
      <c r="G150" s="13">
        <v>54</v>
      </c>
      <c r="H150" s="13">
        <v>311</v>
      </c>
      <c r="I150" s="13">
        <v>3547</v>
      </c>
    </row>
    <row r="151" spans="1:9" x14ac:dyDescent="0.25">
      <c r="A151" t="s">
        <v>1069</v>
      </c>
      <c r="B151" t="s">
        <v>1069</v>
      </c>
      <c r="C151" s="15" t="s">
        <v>110</v>
      </c>
      <c r="D151" s="12" t="s">
        <v>795</v>
      </c>
      <c r="E151" t="s">
        <v>741</v>
      </c>
      <c r="F151" t="s">
        <v>1224</v>
      </c>
      <c r="G151" s="13">
        <v>10</v>
      </c>
      <c r="H151" s="13">
        <v>54</v>
      </c>
      <c r="I151" s="13">
        <v>331</v>
      </c>
    </row>
    <row r="152" spans="1:9" x14ac:dyDescent="0.25">
      <c r="A152" t="s">
        <v>1070</v>
      </c>
      <c r="B152" t="s">
        <v>1070</v>
      </c>
      <c r="C152" s="15" t="s">
        <v>110</v>
      </c>
      <c r="D152" s="12" t="s">
        <v>795</v>
      </c>
      <c r="E152" t="s">
        <v>797</v>
      </c>
      <c r="F152" t="s">
        <v>1224</v>
      </c>
      <c r="G152" s="13">
        <v>4</v>
      </c>
      <c r="H152" s="13">
        <v>21</v>
      </c>
      <c r="I152" s="13">
        <v>133</v>
      </c>
    </row>
    <row r="153" spans="1:9" x14ac:dyDescent="0.25">
      <c r="A153" t="s">
        <v>1071</v>
      </c>
      <c r="B153" t="s">
        <v>1071</v>
      </c>
      <c r="C153" s="15" t="s">
        <v>110</v>
      </c>
      <c r="D153" s="12" t="s">
        <v>795</v>
      </c>
      <c r="E153" t="s">
        <v>789</v>
      </c>
      <c r="F153" t="s">
        <v>1224</v>
      </c>
      <c r="G153" s="13">
        <v>2</v>
      </c>
      <c r="H153" s="13">
        <v>7</v>
      </c>
      <c r="I153" s="13">
        <v>136</v>
      </c>
    </row>
    <row r="154" spans="1:9" x14ac:dyDescent="0.25">
      <c r="A154" t="s">
        <v>1179</v>
      </c>
      <c r="B154" t="s">
        <v>1179</v>
      </c>
      <c r="C154" s="15" t="s">
        <v>110</v>
      </c>
      <c r="D154" s="12" t="s">
        <v>795</v>
      </c>
      <c r="E154" t="s">
        <v>911</v>
      </c>
      <c r="F154" t="s">
        <v>1224</v>
      </c>
      <c r="G154" s="13">
        <v>7</v>
      </c>
      <c r="H154" s="13">
        <v>27</v>
      </c>
      <c r="I154" s="13">
        <v>153</v>
      </c>
    </row>
    <row r="155" spans="1:9" x14ac:dyDescent="0.25">
      <c r="A155" t="s">
        <v>1476</v>
      </c>
      <c r="B155" t="s">
        <v>1390</v>
      </c>
      <c r="C155" s="15" t="s">
        <v>110</v>
      </c>
      <c r="D155" s="12" t="s">
        <v>1181</v>
      </c>
      <c r="E155" t="s">
        <v>778</v>
      </c>
      <c r="F155" t="s">
        <v>1224</v>
      </c>
      <c r="G155" s="13">
        <v>80</v>
      </c>
      <c r="H155" s="13">
        <v>441</v>
      </c>
      <c r="I155" s="13">
        <v>4504</v>
      </c>
    </row>
    <row r="156" spans="1:9" x14ac:dyDescent="0.25">
      <c r="A156" t="s">
        <v>1072</v>
      </c>
      <c r="B156" t="s">
        <v>1072</v>
      </c>
      <c r="C156" s="14" t="s">
        <v>293</v>
      </c>
      <c r="D156" s="12" t="s">
        <v>800</v>
      </c>
      <c r="E156" t="s">
        <v>741</v>
      </c>
      <c r="F156" t="s">
        <v>1224</v>
      </c>
      <c r="G156" s="13">
        <v>16</v>
      </c>
      <c r="H156" s="13">
        <v>77</v>
      </c>
      <c r="I156" s="13">
        <v>415</v>
      </c>
    </row>
    <row r="157" spans="1:9" x14ac:dyDescent="0.25">
      <c r="A157" t="s">
        <v>1302</v>
      </c>
      <c r="B157" t="s">
        <v>1302</v>
      </c>
      <c r="C157" s="15" t="s">
        <v>293</v>
      </c>
      <c r="D157" s="12" t="s">
        <v>800</v>
      </c>
      <c r="E157" t="s">
        <v>1224</v>
      </c>
      <c r="F157" t="s">
        <v>741</v>
      </c>
      <c r="G157" s="13">
        <v>3</v>
      </c>
      <c r="H157" s="13">
        <v>21</v>
      </c>
      <c r="I157" s="13">
        <v>288</v>
      </c>
    </row>
    <row r="158" spans="1:9" x14ac:dyDescent="0.25">
      <c r="A158" t="s">
        <v>1302</v>
      </c>
      <c r="B158" t="s">
        <v>1302</v>
      </c>
      <c r="C158" s="15" t="s">
        <v>293</v>
      </c>
      <c r="D158" s="12" t="s">
        <v>800</v>
      </c>
      <c r="E158" t="s">
        <v>1224</v>
      </c>
      <c r="F158" t="s">
        <v>911</v>
      </c>
      <c r="G158" s="13">
        <v>1</v>
      </c>
      <c r="H158" s="13">
        <v>4</v>
      </c>
      <c r="I158" s="13">
        <v>10</v>
      </c>
    </row>
    <row r="159" spans="1:9" x14ac:dyDescent="0.25">
      <c r="A159" t="s">
        <v>1303</v>
      </c>
      <c r="B159" t="s">
        <v>1303</v>
      </c>
      <c r="C159" s="15" t="s">
        <v>293</v>
      </c>
      <c r="D159" s="12" t="s">
        <v>802</v>
      </c>
      <c r="E159" t="s">
        <v>1224</v>
      </c>
      <c r="F159" t="s">
        <v>803</v>
      </c>
      <c r="G159" s="13">
        <v>36</v>
      </c>
      <c r="H159" s="13">
        <v>227</v>
      </c>
      <c r="I159" s="13">
        <v>2449</v>
      </c>
    </row>
    <row r="160" spans="1:9" x14ac:dyDescent="0.25">
      <c r="A160" t="s">
        <v>1477</v>
      </c>
      <c r="B160" t="s">
        <v>1390</v>
      </c>
      <c r="C160" s="15" t="s">
        <v>293</v>
      </c>
      <c r="D160" s="12" t="s">
        <v>802</v>
      </c>
      <c r="E160" t="s">
        <v>803</v>
      </c>
      <c r="F160" t="s">
        <v>1224</v>
      </c>
      <c r="G160" s="13">
        <v>2</v>
      </c>
      <c r="H160" s="13">
        <v>11</v>
      </c>
      <c r="I160" s="13">
        <v>36</v>
      </c>
    </row>
    <row r="161" spans="1:9" x14ac:dyDescent="0.25">
      <c r="A161" t="s">
        <v>1478</v>
      </c>
      <c r="B161" t="s">
        <v>1390</v>
      </c>
      <c r="C161" s="15" t="s">
        <v>293</v>
      </c>
      <c r="D161" s="12" t="s">
        <v>805</v>
      </c>
      <c r="E161" t="s">
        <v>803</v>
      </c>
      <c r="F161" t="s">
        <v>1224</v>
      </c>
      <c r="G161" s="13">
        <v>190</v>
      </c>
      <c r="H161" s="13">
        <v>1083</v>
      </c>
      <c r="I161" s="13">
        <v>9654</v>
      </c>
    </row>
    <row r="162" spans="1:9" x14ac:dyDescent="0.25">
      <c r="A162" t="s">
        <v>1366</v>
      </c>
      <c r="B162" t="s">
        <v>1366</v>
      </c>
      <c r="C162" s="15" t="s">
        <v>293</v>
      </c>
      <c r="D162" s="12" t="s">
        <v>1367</v>
      </c>
      <c r="E162" t="s">
        <v>1224</v>
      </c>
      <c r="F162" t="s">
        <v>803</v>
      </c>
      <c r="G162" s="13">
        <v>1</v>
      </c>
      <c r="H162" s="13">
        <v>9</v>
      </c>
      <c r="I162" s="13">
        <v>143</v>
      </c>
    </row>
    <row r="163" spans="1:9" x14ac:dyDescent="0.25">
      <c r="A163" t="s">
        <v>1479</v>
      </c>
      <c r="B163" t="s">
        <v>1390</v>
      </c>
      <c r="C163" s="15" t="s">
        <v>293</v>
      </c>
      <c r="D163" s="12" t="s">
        <v>807</v>
      </c>
      <c r="E163" t="s">
        <v>803</v>
      </c>
      <c r="F163" t="s">
        <v>1224</v>
      </c>
      <c r="G163" s="13">
        <v>14</v>
      </c>
      <c r="H163" s="13">
        <v>69</v>
      </c>
      <c r="I163" s="13">
        <v>216</v>
      </c>
    </row>
    <row r="164" spans="1:9" x14ac:dyDescent="0.25">
      <c r="A164" t="s">
        <v>1076</v>
      </c>
      <c r="B164" t="s">
        <v>1076</v>
      </c>
      <c r="C164" s="15" t="s">
        <v>293</v>
      </c>
      <c r="D164" s="12" t="s">
        <v>809</v>
      </c>
      <c r="E164" t="s">
        <v>741</v>
      </c>
      <c r="F164" t="s">
        <v>1224</v>
      </c>
      <c r="G164" s="13">
        <v>27</v>
      </c>
      <c r="H164" s="13">
        <v>158</v>
      </c>
      <c r="I164" s="13">
        <v>1331</v>
      </c>
    </row>
    <row r="165" spans="1:9" x14ac:dyDescent="0.25">
      <c r="A165" t="s">
        <v>1306</v>
      </c>
      <c r="B165" t="s">
        <v>1306</v>
      </c>
      <c r="C165" s="14" t="s">
        <v>293</v>
      </c>
      <c r="D165" s="12" t="s">
        <v>809</v>
      </c>
      <c r="E165" t="s">
        <v>1224</v>
      </c>
      <c r="F165" t="s">
        <v>741</v>
      </c>
      <c r="G165" s="13">
        <v>1</v>
      </c>
      <c r="H165" s="13">
        <v>11</v>
      </c>
      <c r="I165" s="13">
        <v>272</v>
      </c>
    </row>
    <row r="166" spans="1:9" x14ac:dyDescent="0.25">
      <c r="A166" t="s">
        <v>1306</v>
      </c>
      <c r="B166" t="s">
        <v>1306</v>
      </c>
      <c r="C166" s="15" t="s">
        <v>293</v>
      </c>
      <c r="D166" s="12" t="s">
        <v>809</v>
      </c>
      <c r="E166" t="s">
        <v>1224</v>
      </c>
      <c r="F166" t="s">
        <v>811</v>
      </c>
      <c r="G166" s="13">
        <v>1</v>
      </c>
      <c r="H166" s="13">
        <v>37</v>
      </c>
      <c r="I166" s="13">
        <v>1136</v>
      </c>
    </row>
    <row r="167" spans="1:9" x14ac:dyDescent="0.25">
      <c r="A167" t="s">
        <v>1077</v>
      </c>
      <c r="B167" t="s">
        <v>1077</v>
      </c>
      <c r="C167" s="15" t="s">
        <v>293</v>
      </c>
      <c r="D167" s="12" t="s">
        <v>809</v>
      </c>
      <c r="E167" t="s">
        <v>811</v>
      </c>
      <c r="F167" t="s">
        <v>1224</v>
      </c>
      <c r="G167" s="13">
        <v>25</v>
      </c>
      <c r="H167" s="13">
        <v>145</v>
      </c>
      <c r="I167" s="13">
        <v>2148</v>
      </c>
    </row>
    <row r="168" spans="1:9" x14ac:dyDescent="0.25">
      <c r="A168" t="s">
        <v>1480</v>
      </c>
      <c r="B168" t="s">
        <v>1390</v>
      </c>
      <c r="C168" s="14" t="s">
        <v>293</v>
      </c>
      <c r="D168" s="12" t="s">
        <v>809</v>
      </c>
      <c r="E168" t="s">
        <v>680</v>
      </c>
      <c r="F168" t="s">
        <v>1224</v>
      </c>
      <c r="G168" s="13">
        <v>6</v>
      </c>
      <c r="H168" s="13">
        <v>36</v>
      </c>
      <c r="I168" s="13">
        <v>216</v>
      </c>
    </row>
    <row r="169" spans="1:9" x14ac:dyDescent="0.25">
      <c r="A169" t="s">
        <v>1480</v>
      </c>
      <c r="B169" t="s">
        <v>1390</v>
      </c>
      <c r="C169" s="15" t="s">
        <v>293</v>
      </c>
      <c r="D169" s="12" t="s">
        <v>809</v>
      </c>
      <c r="E169" t="s">
        <v>803</v>
      </c>
      <c r="F169" t="s">
        <v>1224</v>
      </c>
      <c r="G169" s="13">
        <v>1</v>
      </c>
      <c r="H169" s="13">
        <v>6</v>
      </c>
      <c r="I169" s="13">
        <v>44</v>
      </c>
    </row>
    <row r="170" spans="1:9" x14ac:dyDescent="0.25">
      <c r="A170" t="s">
        <v>1080</v>
      </c>
      <c r="B170" t="s">
        <v>1080</v>
      </c>
      <c r="C170" s="15" t="s">
        <v>293</v>
      </c>
      <c r="D170" s="12" t="s">
        <v>815</v>
      </c>
      <c r="E170" t="s">
        <v>741</v>
      </c>
      <c r="F170" t="s">
        <v>1224</v>
      </c>
      <c r="G170" s="13">
        <v>35</v>
      </c>
      <c r="H170" s="13">
        <v>205</v>
      </c>
      <c r="I170" s="13">
        <v>1438</v>
      </c>
    </row>
    <row r="171" spans="1:9" x14ac:dyDescent="0.25">
      <c r="A171" t="s">
        <v>1081</v>
      </c>
      <c r="B171" t="s">
        <v>1081</v>
      </c>
      <c r="C171" s="15" t="s">
        <v>293</v>
      </c>
      <c r="D171" s="12" t="s">
        <v>817</v>
      </c>
      <c r="E171" t="s">
        <v>741</v>
      </c>
      <c r="F171" t="s">
        <v>1224</v>
      </c>
      <c r="G171" s="13">
        <v>80</v>
      </c>
      <c r="H171" s="13">
        <v>429</v>
      </c>
      <c r="I171" s="13">
        <v>3939</v>
      </c>
    </row>
    <row r="172" spans="1:9" x14ac:dyDescent="0.25">
      <c r="A172" t="s">
        <v>1082</v>
      </c>
      <c r="B172" t="s">
        <v>1082</v>
      </c>
      <c r="C172" s="14" t="s">
        <v>293</v>
      </c>
      <c r="D172" s="12" t="s">
        <v>817</v>
      </c>
      <c r="E172" t="s">
        <v>819</v>
      </c>
      <c r="F172" t="s">
        <v>1224</v>
      </c>
      <c r="G172" s="13">
        <v>2</v>
      </c>
      <c r="H172" s="13">
        <v>12</v>
      </c>
      <c r="I172" s="13">
        <v>87</v>
      </c>
    </row>
    <row r="173" spans="1:9" x14ac:dyDescent="0.25">
      <c r="A173" t="s">
        <v>1427</v>
      </c>
      <c r="B173" t="s">
        <v>1390</v>
      </c>
      <c r="C173" s="14" t="s">
        <v>293</v>
      </c>
      <c r="D173" s="12" t="s">
        <v>817</v>
      </c>
      <c r="E173" t="s">
        <v>680</v>
      </c>
      <c r="F173" t="s">
        <v>1224</v>
      </c>
      <c r="G173" s="13">
        <v>37</v>
      </c>
      <c r="H173" s="13">
        <v>208</v>
      </c>
      <c r="I173" s="13">
        <v>1528</v>
      </c>
    </row>
    <row r="174" spans="1:9" x14ac:dyDescent="0.25">
      <c r="A174" t="s">
        <v>1084</v>
      </c>
      <c r="B174" t="s">
        <v>1084</v>
      </c>
      <c r="C174" s="15" t="s">
        <v>293</v>
      </c>
      <c r="D174" s="12" t="s">
        <v>822</v>
      </c>
      <c r="E174" t="s">
        <v>741</v>
      </c>
      <c r="F174" t="s">
        <v>1224</v>
      </c>
      <c r="G174" s="13">
        <v>61</v>
      </c>
      <c r="H174" s="13">
        <v>354</v>
      </c>
      <c r="I174" s="13">
        <v>2970</v>
      </c>
    </row>
    <row r="175" spans="1:9" x14ac:dyDescent="0.25">
      <c r="A175" t="s">
        <v>1481</v>
      </c>
      <c r="B175" t="s">
        <v>1390</v>
      </c>
      <c r="C175" s="15" t="s">
        <v>293</v>
      </c>
      <c r="D175" s="12" t="s">
        <v>822</v>
      </c>
      <c r="E175" t="s">
        <v>680</v>
      </c>
      <c r="F175" t="s">
        <v>1224</v>
      </c>
      <c r="G175" s="13">
        <v>1</v>
      </c>
      <c r="H175" s="13">
        <v>6</v>
      </c>
      <c r="I175" s="13">
        <v>13</v>
      </c>
    </row>
    <row r="176" spans="1:9" x14ac:dyDescent="0.25">
      <c r="A176" t="s">
        <v>1482</v>
      </c>
      <c r="B176" t="s">
        <v>1390</v>
      </c>
      <c r="C176" s="15" t="s">
        <v>293</v>
      </c>
      <c r="D176" s="12" t="s">
        <v>824</v>
      </c>
      <c r="E176" t="s">
        <v>803</v>
      </c>
      <c r="F176" t="s">
        <v>1224</v>
      </c>
      <c r="G176" s="13">
        <v>14</v>
      </c>
      <c r="H176" s="13">
        <v>77</v>
      </c>
      <c r="I176" s="13">
        <v>570</v>
      </c>
    </row>
    <row r="177" spans="1:9" x14ac:dyDescent="0.25">
      <c r="A177" t="s">
        <v>1483</v>
      </c>
      <c r="B177" t="s">
        <v>1390</v>
      </c>
      <c r="C177" s="15" t="s">
        <v>826</v>
      </c>
      <c r="D177" s="12" t="s">
        <v>1184</v>
      </c>
      <c r="E177" t="s">
        <v>723</v>
      </c>
      <c r="F177" t="s">
        <v>1224</v>
      </c>
      <c r="G177" s="13">
        <v>1</v>
      </c>
      <c r="H177" s="13">
        <v>6</v>
      </c>
      <c r="I177" s="13">
        <v>69</v>
      </c>
    </row>
    <row r="178" spans="1:9" x14ac:dyDescent="0.25">
      <c r="A178" t="s">
        <v>1312</v>
      </c>
      <c r="B178" t="s">
        <v>1312</v>
      </c>
      <c r="C178" s="15" t="s">
        <v>296</v>
      </c>
      <c r="D178" s="12" t="s">
        <v>828</v>
      </c>
      <c r="E178" t="s">
        <v>1224</v>
      </c>
      <c r="F178" t="s">
        <v>723</v>
      </c>
      <c r="G178" s="13">
        <v>24</v>
      </c>
      <c r="H178" s="13">
        <v>135</v>
      </c>
      <c r="I178" s="13">
        <v>1026</v>
      </c>
    </row>
    <row r="179" spans="1:9" x14ac:dyDescent="0.25">
      <c r="A179" t="s">
        <v>1484</v>
      </c>
      <c r="B179" t="s">
        <v>1390</v>
      </c>
      <c r="C179" s="15" t="s">
        <v>296</v>
      </c>
      <c r="D179" s="12" t="s">
        <v>828</v>
      </c>
      <c r="E179" t="s">
        <v>723</v>
      </c>
      <c r="F179" t="s">
        <v>1224</v>
      </c>
      <c r="G179" s="13">
        <v>81</v>
      </c>
      <c r="H179" s="13">
        <v>480</v>
      </c>
      <c r="I179" s="13">
        <v>4251</v>
      </c>
    </row>
    <row r="180" spans="1:9" x14ac:dyDescent="0.25">
      <c r="A180" t="s">
        <v>1485</v>
      </c>
      <c r="B180" t="s">
        <v>1390</v>
      </c>
      <c r="C180" s="15" t="s">
        <v>296</v>
      </c>
      <c r="D180" s="12" t="s">
        <v>830</v>
      </c>
      <c r="E180" t="s">
        <v>723</v>
      </c>
      <c r="F180" t="s">
        <v>1224</v>
      </c>
      <c r="G180" s="13">
        <v>5</v>
      </c>
      <c r="H180" s="13">
        <v>29</v>
      </c>
      <c r="I180" s="13">
        <v>238</v>
      </c>
    </row>
    <row r="181" spans="1:9" x14ac:dyDescent="0.25">
      <c r="A181" t="s">
        <v>1089</v>
      </c>
      <c r="B181" t="s">
        <v>1089</v>
      </c>
      <c r="C181" s="15" t="s">
        <v>126</v>
      </c>
      <c r="D181" s="12" t="s">
        <v>832</v>
      </c>
      <c r="E181" t="s">
        <v>789</v>
      </c>
      <c r="F181" t="s">
        <v>1224</v>
      </c>
      <c r="G181" s="13">
        <v>1</v>
      </c>
      <c r="H181" s="13">
        <v>6</v>
      </c>
      <c r="I181" s="13">
        <v>109</v>
      </c>
    </row>
    <row r="182" spans="1:9" x14ac:dyDescent="0.25">
      <c r="A182" t="s">
        <v>1486</v>
      </c>
      <c r="B182" t="s">
        <v>1390</v>
      </c>
      <c r="C182" s="15" t="s">
        <v>126</v>
      </c>
      <c r="D182" s="12" t="s">
        <v>834</v>
      </c>
      <c r="E182" t="s">
        <v>640</v>
      </c>
      <c r="F182" t="s">
        <v>1224</v>
      </c>
      <c r="G182" s="13">
        <v>11</v>
      </c>
      <c r="H182" s="13">
        <v>72</v>
      </c>
      <c r="I182" s="13">
        <v>657</v>
      </c>
    </row>
    <row r="183" spans="1:9" x14ac:dyDescent="0.25">
      <c r="A183" t="s">
        <v>1316</v>
      </c>
      <c r="B183" t="s">
        <v>1316</v>
      </c>
      <c r="C183" s="15" t="s">
        <v>126</v>
      </c>
      <c r="D183" s="12" t="s">
        <v>836</v>
      </c>
      <c r="E183" t="s">
        <v>1224</v>
      </c>
      <c r="F183" t="s">
        <v>1368</v>
      </c>
      <c r="G183" s="13">
        <v>1</v>
      </c>
      <c r="H183" s="13">
        <v>5</v>
      </c>
      <c r="I183" s="13">
        <v>17</v>
      </c>
    </row>
    <row r="184" spans="1:9" x14ac:dyDescent="0.25">
      <c r="A184" t="s">
        <v>1091</v>
      </c>
      <c r="B184" t="s">
        <v>1091</v>
      </c>
      <c r="C184" s="15" t="s">
        <v>126</v>
      </c>
      <c r="D184" s="12" t="s">
        <v>836</v>
      </c>
      <c r="E184" t="s">
        <v>837</v>
      </c>
      <c r="F184" t="s">
        <v>1224</v>
      </c>
      <c r="G184" s="13">
        <v>3</v>
      </c>
      <c r="H184" s="13">
        <v>17</v>
      </c>
      <c r="I184" s="13">
        <v>92</v>
      </c>
    </row>
    <row r="185" spans="1:9" x14ac:dyDescent="0.25">
      <c r="A185" t="s">
        <v>1092</v>
      </c>
      <c r="B185" t="s">
        <v>1092</v>
      </c>
      <c r="C185" s="15" t="s">
        <v>129</v>
      </c>
      <c r="D185" s="12" t="s">
        <v>839</v>
      </c>
      <c r="E185" t="s">
        <v>840</v>
      </c>
      <c r="F185" t="s">
        <v>1224</v>
      </c>
      <c r="G185" s="13">
        <v>55</v>
      </c>
      <c r="H185" s="13">
        <v>301</v>
      </c>
      <c r="I185" s="13">
        <v>2136</v>
      </c>
    </row>
    <row r="186" spans="1:9" x14ac:dyDescent="0.25">
      <c r="A186" t="s">
        <v>1093</v>
      </c>
      <c r="B186" t="s">
        <v>1093</v>
      </c>
      <c r="C186" s="15" t="s">
        <v>129</v>
      </c>
      <c r="D186" s="12" t="s">
        <v>839</v>
      </c>
      <c r="E186" t="s">
        <v>340</v>
      </c>
      <c r="F186" t="s">
        <v>1224</v>
      </c>
      <c r="G186" s="13">
        <v>35</v>
      </c>
      <c r="H186" s="13">
        <v>185</v>
      </c>
      <c r="I186" s="13">
        <v>1710</v>
      </c>
    </row>
    <row r="187" spans="1:9" x14ac:dyDescent="0.25">
      <c r="A187" t="s">
        <v>1094</v>
      </c>
      <c r="B187" t="s">
        <v>1094</v>
      </c>
      <c r="C187" s="15" t="s">
        <v>129</v>
      </c>
      <c r="D187" s="12" t="s">
        <v>839</v>
      </c>
      <c r="E187" t="s">
        <v>843</v>
      </c>
      <c r="F187" t="s">
        <v>1224</v>
      </c>
      <c r="G187" s="13">
        <v>60</v>
      </c>
      <c r="H187" s="13">
        <v>327</v>
      </c>
      <c r="I187" s="13">
        <v>1712</v>
      </c>
    </row>
    <row r="188" spans="1:9" x14ac:dyDescent="0.25">
      <c r="A188" t="s">
        <v>1095</v>
      </c>
      <c r="B188" t="s">
        <v>1095</v>
      </c>
      <c r="C188" s="15" t="s">
        <v>129</v>
      </c>
      <c r="D188" s="12" t="s">
        <v>839</v>
      </c>
      <c r="E188" t="s">
        <v>845</v>
      </c>
      <c r="F188" t="s">
        <v>1224</v>
      </c>
      <c r="G188" s="13">
        <v>18</v>
      </c>
      <c r="H188" s="13">
        <v>106</v>
      </c>
      <c r="I188" s="13">
        <v>1173</v>
      </c>
    </row>
    <row r="189" spans="1:9" x14ac:dyDescent="0.25">
      <c r="A189" t="s">
        <v>1096</v>
      </c>
      <c r="B189" t="s">
        <v>1096</v>
      </c>
      <c r="C189" s="15" t="s">
        <v>129</v>
      </c>
      <c r="D189" s="12" t="s">
        <v>839</v>
      </c>
      <c r="E189" t="s">
        <v>347</v>
      </c>
      <c r="F189" t="s">
        <v>1224</v>
      </c>
      <c r="G189" s="13">
        <v>38</v>
      </c>
      <c r="H189" s="13">
        <v>223</v>
      </c>
      <c r="I189" s="13">
        <v>1875</v>
      </c>
    </row>
    <row r="190" spans="1:9" x14ac:dyDescent="0.25">
      <c r="A190" t="s">
        <v>1097</v>
      </c>
      <c r="B190" t="s">
        <v>1097</v>
      </c>
      <c r="C190" s="14" t="s">
        <v>129</v>
      </c>
      <c r="D190" s="12" t="s">
        <v>839</v>
      </c>
      <c r="E190" t="s">
        <v>637</v>
      </c>
      <c r="F190" t="s">
        <v>1224</v>
      </c>
      <c r="G190" s="13">
        <v>22</v>
      </c>
      <c r="H190" s="13">
        <v>129</v>
      </c>
      <c r="I190" s="13">
        <v>695</v>
      </c>
    </row>
    <row r="191" spans="1:9" x14ac:dyDescent="0.25">
      <c r="A191" t="s">
        <v>1318</v>
      </c>
      <c r="B191" t="s">
        <v>1318</v>
      </c>
      <c r="C191" s="15" t="s">
        <v>129</v>
      </c>
      <c r="D191" s="12" t="s">
        <v>849</v>
      </c>
      <c r="E191" t="s">
        <v>1224</v>
      </c>
      <c r="F191" t="s">
        <v>856</v>
      </c>
      <c r="G191" s="13">
        <v>30</v>
      </c>
      <c r="H191" s="13">
        <v>169</v>
      </c>
      <c r="I191" s="13">
        <v>937</v>
      </c>
    </row>
    <row r="192" spans="1:9" x14ac:dyDescent="0.25">
      <c r="A192" t="s">
        <v>1318</v>
      </c>
      <c r="B192" t="s">
        <v>1318</v>
      </c>
      <c r="C192" s="15" t="s">
        <v>129</v>
      </c>
      <c r="D192" s="12" t="s">
        <v>849</v>
      </c>
      <c r="E192" t="s">
        <v>1224</v>
      </c>
      <c r="F192" t="s">
        <v>347</v>
      </c>
      <c r="G192" s="13">
        <v>8</v>
      </c>
      <c r="H192" s="13">
        <v>46</v>
      </c>
      <c r="I192" s="13">
        <v>357</v>
      </c>
    </row>
    <row r="193" spans="1:9" x14ac:dyDescent="0.25">
      <c r="A193" t="s">
        <v>1318</v>
      </c>
      <c r="B193" t="s">
        <v>1318</v>
      </c>
      <c r="C193" s="15" t="s">
        <v>129</v>
      </c>
      <c r="D193" s="12" t="s">
        <v>849</v>
      </c>
      <c r="E193" t="s">
        <v>1224</v>
      </c>
      <c r="F193" t="s">
        <v>1369</v>
      </c>
      <c r="G193" s="13">
        <v>6</v>
      </c>
      <c r="H193" s="13">
        <v>41</v>
      </c>
      <c r="I193" s="13">
        <v>593</v>
      </c>
    </row>
    <row r="194" spans="1:9" x14ac:dyDescent="0.25">
      <c r="A194" t="s">
        <v>1098</v>
      </c>
      <c r="B194" t="s">
        <v>1098</v>
      </c>
      <c r="C194" s="15" t="s">
        <v>129</v>
      </c>
      <c r="D194" s="12" t="s">
        <v>849</v>
      </c>
      <c r="E194" t="s">
        <v>850</v>
      </c>
      <c r="F194" t="s">
        <v>1224</v>
      </c>
      <c r="G194" s="13">
        <v>9</v>
      </c>
      <c r="H194" s="13">
        <v>46</v>
      </c>
      <c r="I194" s="13">
        <v>298</v>
      </c>
    </row>
    <row r="195" spans="1:9" x14ac:dyDescent="0.25">
      <c r="A195" t="s">
        <v>1099</v>
      </c>
      <c r="B195" t="s">
        <v>1099</v>
      </c>
      <c r="C195" s="14" t="s">
        <v>129</v>
      </c>
      <c r="D195" s="12" t="s">
        <v>849</v>
      </c>
      <c r="E195" t="s">
        <v>347</v>
      </c>
      <c r="F195" t="s">
        <v>1224</v>
      </c>
      <c r="G195" s="13">
        <v>107</v>
      </c>
      <c r="H195" s="13">
        <v>617</v>
      </c>
      <c r="I195" s="13">
        <v>5237</v>
      </c>
    </row>
    <row r="196" spans="1:9" x14ac:dyDescent="0.25">
      <c r="A196" t="s">
        <v>1100</v>
      </c>
      <c r="B196" t="s">
        <v>1100</v>
      </c>
      <c r="C196" s="15" t="s">
        <v>129</v>
      </c>
      <c r="D196" s="12" t="s">
        <v>853</v>
      </c>
      <c r="E196" t="s">
        <v>840</v>
      </c>
      <c r="F196" t="s">
        <v>1224</v>
      </c>
      <c r="G196" s="13">
        <v>28</v>
      </c>
      <c r="H196" s="13">
        <v>135</v>
      </c>
      <c r="I196" s="13">
        <v>1351</v>
      </c>
    </row>
    <row r="197" spans="1:9" x14ac:dyDescent="0.25">
      <c r="A197" t="s">
        <v>1319</v>
      </c>
      <c r="B197" t="s">
        <v>1319</v>
      </c>
      <c r="C197" s="15" t="s">
        <v>129</v>
      </c>
      <c r="D197" s="12" t="s">
        <v>853</v>
      </c>
      <c r="E197" t="s">
        <v>1224</v>
      </c>
      <c r="F197" t="s">
        <v>856</v>
      </c>
      <c r="G197" s="13">
        <v>1</v>
      </c>
      <c r="H197" s="13">
        <v>6</v>
      </c>
      <c r="I197" s="13">
        <v>116</v>
      </c>
    </row>
    <row r="198" spans="1:9" x14ac:dyDescent="0.25">
      <c r="A198" t="s">
        <v>1101</v>
      </c>
      <c r="B198" t="s">
        <v>1101</v>
      </c>
      <c r="C198" s="15" t="s">
        <v>129</v>
      </c>
      <c r="D198" s="12" t="s">
        <v>853</v>
      </c>
      <c r="E198" t="s">
        <v>845</v>
      </c>
      <c r="F198" t="s">
        <v>1224</v>
      </c>
      <c r="G198" s="13">
        <v>39</v>
      </c>
      <c r="H198" s="13">
        <v>220</v>
      </c>
      <c r="I198" s="13">
        <v>1885</v>
      </c>
    </row>
    <row r="199" spans="1:9" x14ac:dyDescent="0.25">
      <c r="A199" t="s">
        <v>1102</v>
      </c>
      <c r="B199" t="s">
        <v>1102</v>
      </c>
      <c r="C199" s="15" t="s">
        <v>129</v>
      </c>
      <c r="D199" s="12" t="s">
        <v>853</v>
      </c>
      <c r="E199" t="s">
        <v>856</v>
      </c>
      <c r="F199" t="s">
        <v>1224</v>
      </c>
      <c r="G199" s="13">
        <v>110</v>
      </c>
      <c r="H199" s="13">
        <v>573</v>
      </c>
      <c r="I199" s="13">
        <v>3586</v>
      </c>
    </row>
    <row r="200" spans="1:9" x14ac:dyDescent="0.25">
      <c r="A200" t="s">
        <v>1103</v>
      </c>
      <c r="B200" t="s">
        <v>1103</v>
      </c>
      <c r="C200" s="15" t="s">
        <v>129</v>
      </c>
      <c r="D200" s="12" t="s">
        <v>853</v>
      </c>
      <c r="E200" t="s">
        <v>858</v>
      </c>
      <c r="F200" t="s">
        <v>1224</v>
      </c>
      <c r="G200" s="13">
        <v>26</v>
      </c>
      <c r="H200" s="13">
        <v>58</v>
      </c>
      <c r="I200" s="13">
        <v>357</v>
      </c>
    </row>
    <row r="201" spans="1:9" x14ac:dyDescent="0.25">
      <c r="A201" t="s">
        <v>1185</v>
      </c>
      <c r="B201" t="s">
        <v>1185</v>
      </c>
      <c r="C201" s="15" t="s">
        <v>129</v>
      </c>
      <c r="D201" s="12" t="s">
        <v>860</v>
      </c>
      <c r="E201" t="s">
        <v>840</v>
      </c>
      <c r="F201" t="s">
        <v>1224</v>
      </c>
      <c r="G201" s="13">
        <v>1</v>
      </c>
      <c r="H201" s="13">
        <v>6</v>
      </c>
      <c r="I201" s="13">
        <v>27</v>
      </c>
    </row>
    <row r="202" spans="1:9" x14ac:dyDescent="0.25">
      <c r="A202" t="s">
        <v>1104</v>
      </c>
      <c r="B202" t="s">
        <v>1104</v>
      </c>
      <c r="C202" s="15" t="s">
        <v>129</v>
      </c>
      <c r="D202" s="12" t="s">
        <v>860</v>
      </c>
      <c r="E202" t="s">
        <v>861</v>
      </c>
      <c r="F202" t="s">
        <v>1224</v>
      </c>
      <c r="G202" s="13">
        <v>1</v>
      </c>
      <c r="H202" s="13">
        <v>6</v>
      </c>
      <c r="I202" s="13">
        <v>99</v>
      </c>
    </row>
    <row r="203" spans="1:9" x14ac:dyDescent="0.25">
      <c r="A203" t="s">
        <v>1105</v>
      </c>
      <c r="B203" t="s">
        <v>1105</v>
      </c>
      <c r="C203" s="15" t="s">
        <v>129</v>
      </c>
      <c r="D203" s="12" t="s">
        <v>860</v>
      </c>
      <c r="E203" t="s">
        <v>863</v>
      </c>
      <c r="F203" t="s">
        <v>1224</v>
      </c>
      <c r="G203" s="13">
        <v>2</v>
      </c>
      <c r="H203" s="13">
        <v>6</v>
      </c>
      <c r="I203" s="13">
        <v>12</v>
      </c>
    </row>
    <row r="204" spans="1:9" x14ac:dyDescent="0.25">
      <c r="A204" t="s">
        <v>1106</v>
      </c>
      <c r="B204" t="s">
        <v>1106</v>
      </c>
      <c r="C204" s="15" t="s">
        <v>129</v>
      </c>
      <c r="D204" s="12" t="s">
        <v>860</v>
      </c>
      <c r="E204" t="s">
        <v>865</v>
      </c>
      <c r="F204" t="s">
        <v>1224</v>
      </c>
      <c r="G204" s="13">
        <v>3</v>
      </c>
      <c r="H204" s="13">
        <v>18</v>
      </c>
      <c r="I204" s="13">
        <v>168</v>
      </c>
    </row>
    <row r="205" spans="1:9" x14ac:dyDescent="0.25">
      <c r="A205" t="s">
        <v>1107</v>
      </c>
      <c r="B205" t="s">
        <v>1107</v>
      </c>
      <c r="C205" s="15" t="s">
        <v>129</v>
      </c>
      <c r="D205" s="12" t="s">
        <v>860</v>
      </c>
      <c r="E205" t="s">
        <v>845</v>
      </c>
      <c r="F205" t="s">
        <v>1224</v>
      </c>
      <c r="G205" s="13">
        <v>70</v>
      </c>
      <c r="H205" s="13">
        <v>319</v>
      </c>
      <c r="I205" s="13">
        <v>2827</v>
      </c>
    </row>
    <row r="206" spans="1:9" x14ac:dyDescent="0.25">
      <c r="A206" t="s">
        <v>1108</v>
      </c>
      <c r="B206" t="s">
        <v>1108</v>
      </c>
      <c r="C206" s="15" t="s">
        <v>129</v>
      </c>
      <c r="D206" s="12" t="s">
        <v>860</v>
      </c>
      <c r="E206" t="s">
        <v>856</v>
      </c>
      <c r="F206" t="s">
        <v>1224</v>
      </c>
      <c r="G206" s="13">
        <v>7</v>
      </c>
      <c r="H206" s="13">
        <v>39</v>
      </c>
      <c r="I206" s="13">
        <v>260</v>
      </c>
    </row>
    <row r="207" spans="1:9" x14ac:dyDescent="0.25">
      <c r="A207" t="s">
        <v>1109</v>
      </c>
      <c r="B207" t="s">
        <v>1109</v>
      </c>
      <c r="C207" s="15" t="s">
        <v>129</v>
      </c>
      <c r="D207" s="12" t="s">
        <v>860</v>
      </c>
      <c r="E207" t="s">
        <v>869</v>
      </c>
      <c r="F207" t="s">
        <v>1224</v>
      </c>
      <c r="G207" s="13">
        <v>1</v>
      </c>
      <c r="H207" s="13">
        <v>0</v>
      </c>
      <c r="I207" s="13">
        <v>0</v>
      </c>
    </row>
    <row r="208" spans="1:9" x14ac:dyDescent="0.25">
      <c r="A208" t="s">
        <v>1110</v>
      </c>
      <c r="B208" t="s">
        <v>1110</v>
      </c>
      <c r="C208" s="15" t="s">
        <v>129</v>
      </c>
      <c r="D208" s="12" t="s">
        <v>860</v>
      </c>
      <c r="E208" t="s">
        <v>871</v>
      </c>
      <c r="F208" t="s">
        <v>1224</v>
      </c>
      <c r="G208" s="13">
        <v>16</v>
      </c>
      <c r="H208" s="13">
        <v>90</v>
      </c>
      <c r="I208" s="13">
        <v>557</v>
      </c>
    </row>
    <row r="209" spans="1:9" x14ac:dyDescent="0.25">
      <c r="A209" t="s">
        <v>1111</v>
      </c>
      <c r="B209" t="s">
        <v>1111</v>
      </c>
      <c r="C209" s="15" t="s">
        <v>129</v>
      </c>
      <c r="D209" s="12" t="s">
        <v>860</v>
      </c>
      <c r="E209" t="s">
        <v>873</v>
      </c>
      <c r="F209" t="s">
        <v>1224</v>
      </c>
      <c r="G209" s="13">
        <v>6</v>
      </c>
      <c r="H209" s="13">
        <v>36</v>
      </c>
      <c r="I209" s="13">
        <v>244</v>
      </c>
    </row>
    <row r="210" spans="1:9" x14ac:dyDescent="0.25">
      <c r="A210" t="s">
        <v>1186</v>
      </c>
      <c r="B210" t="s">
        <v>1186</v>
      </c>
      <c r="C210" s="15" t="s">
        <v>129</v>
      </c>
      <c r="D210" s="12" t="s">
        <v>860</v>
      </c>
      <c r="E210" t="s">
        <v>880</v>
      </c>
      <c r="F210" t="s">
        <v>1224</v>
      </c>
      <c r="G210" s="13">
        <v>1</v>
      </c>
      <c r="H210" s="13">
        <v>6</v>
      </c>
      <c r="I210" s="13">
        <v>46</v>
      </c>
    </row>
    <row r="211" spans="1:9" x14ac:dyDescent="0.25">
      <c r="A211" t="s">
        <v>1112</v>
      </c>
      <c r="B211" t="s">
        <v>1112</v>
      </c>
      <c r="C211" s="15" t="s">
        <v>129</v>
      </c>
      <c r="D211" s="12" t="s">
        <v>860</v>
      </c>
      <c r="E211" t="s">
        <v>875</v>
      </c>
      <c r="F211" t="s">
        <v>1224</v>
      </c>
      <c r="G211" s="13">
        <v>19</v>
      </c>
      <c r="H211" s="13">
        <v>85</v>
      </c>
      <c r="I211" s="13">
        <v>471</v>
      </c>
    </row>
    <row r="212" spans="1:9" x14ac:dyDescent="0.25">
      <c r="A212" t="s">
        <v>1113</v>
      </c>
      <c r="B212" t="s">
        <v>1113</v>
      </c>
      <c r="C212" s="15" t="s">
        <v>129</v>
      </c>
      <c r="D212" s="12" t="s">
        <v>877</v>
      </c>
      <c r="E212" t="s">
        <v>845</v>
      </c>
      <c r="F212" t="s">
        <v>1224</v>
      </c>
      <c r="G212" s="13">
        <v>12</v>
      </c>
      <c r="H212" s="13">
        <v>43</v>
      </c>
      <c r="I212" s="13">
        <v>132</v>
      </c>
    </row>
    <row r="213" spans="1:9" x14ac:dyDescent="0.25">
      <c r="A213" t="s">
        <v>1187</v>
      </c>
      <c r="B213" t="s">
        <v>1187</v>
      </c>
      <c r="C213" s="15" t="s">
        <v>129</v>
      </c>
      <c r="D213" s="12" t="s">
        <v>877</v>
      </c>
      <c r="E213" t="s">
        <v>856</v>
      </c>
      <c r="F213" t="s">
        <v>1224</v>
      </c>
      <c r="G213" s="13">
        <v>1</v>
      </c>
      <c r="H213" s="13">
        <v>5</v>
      </c>
      <c r="I213" s="13">
        <v>9</v>
      </c>
    </row>
    <row r="214" spans="1:9" x14ac:dyDescent="0.25">
      <c r="A214" t="s">
        <v>1188</v>
      </c>
      <c r="B214" t="s">
        <v>1188</v>
      </c>
      <c r="C214" s="14" t="s">
        <v>129</v>
      </c>
      <c r="D214" s="12" t="s">
        <v>877</v>
      </c>
      <c r="E214" t="s">
        <v>869</v>
      </c>
      <c r="F214" t="s">
        <v>1224</v>
      </c>
      <c r="G214" s="13">
        <v>1</v>
      </c>
      <c r="H214" s="13">
        <v>0</v>
      </c>
      <c r="I214" s="13">
        <v>0</v>
      </c>
    </row>
    <row r="215" spans="1:9" x14ac:dyDescent="0.25">
      <c r="A215" t="s">
        <v>1114</v>
      </c>
      <c r="B215" t="s">
        <v>1114</v>
      </c>
      <c r="C215" s="16" t="s">
        <v>129</v>
      </c>
      <c r="D215" s="16" t="s">
        <v>877</v>
      </c>
      <c r="E215" s="16" t="s">
        <v>873</v>
      </c>
      <c r="F215" s="16" t="s">
        <v>1224</v>
      </c>
      <c r="G215" s="17">
        <v>11</v>
      </c>
      <c r="H215" s="17">
        <v>47</v>
      </c>
      <c r="I215" s="17">
        <v>149</v>
      </c>
    </row>
    <row r="216" spans="1:9" x14ac:dyDescent="0.25">
      <c r="A216" t="s">
        <v>1189</v>
      </c>
      <c r="B216" t="s">
        <v>1189</v>
      </c>
      <c r="C216" t="s">
        <v>129</v>
      </c>
      <c r="D216" t="s">
        <v>877</v>
      </c>
      <c r="E216" t="s">
        <v>1190</v>
      </c>
      <c r="F216" t="s">
        <v>1224</v>
      </c>
      <c r="G216">
        <v>1</v>
      </c>
      <c r="H216">
        <v>5</v>
      </c>
      <c r="I216">
        <v>8</v>
      </c>
    </row>
    <row r="217" spans="1:9" x14ac:dyDescent="0.25">
      <c r="A217" t="s">
        <v>1115</v>
      </c>
      <c r="B217" t="s">
        <v>1115</v>
      </c>
      <c r="C217" t="s">
        <v>129</v>
      </c>
      <c r="D217" t="s">
        <v>877</v>
      </c>
      <c r="E217" t="s">
        <v>880</v>
      </c>
      <c r="F217" t="s">
        <v>1224</v>
      </c>
      <c r="G217">
        <v>6</v>
      </c>
      <c r="H217">
        <v>17</v>
      </c>
      <c r="I217">
        <v>53</v>
      </c>
    </row>
    <row r="218" spans="1:9" x14ac:dyDescent="0.25">
      <c r="A218" t="s">
        <v>1191</v>
      </c>
      <c r="B218" t="s">
        <v>1191</v>
      </c>
      <c r="C218" t="s">
        <v>129</v>
      </c>
      <c r="D218" t="s">
        <v>877</v>
      </c>
      <c r="E218" t="s">
        <v>884</v>
      </c>
      <c r="F218" t="s">
        <v>1224</v>
      </c>
      <c r="G218">
        <v>1</v>
      </c>
      <c r="H218">
        <v>6</v>
      </c>
      <c r="I218">
        <v>22</v>
      </c>
    </row>
    <row r="219" spans="1:9" x14ac:dyDescent="0.25">
      <c r="A219" t="s">
        <v>1192</v>
      </c>
      <c r="B219" t="s">
        <v>1192</v>
      </c>
      <c r="C219" t="s">
        <v>129</v>
      </c>
      <c r="D219" t="s">
        <v>877</v>
      </c>
      <c r="E219" t="s">
        <v>875</v>
      </c>
      <c r="F219" t="s">
        <v>1224</v>
      </c>
      <c r="G219">
        <v>1</v>
      </c>
      <c r="H219">
        <v>5</v>
      </c>
      <c r="I219">
        <v>18</v>
      </c>
    </row>
    <row r="220" spans="1:9" x14ac:dyDescent="0.25">
      <c r="A220" t="s">
        <v>1193</v>
      </c>
      <c r="B220" t="s">
        <v>1193</v>
      </c>
      <c r="C220" t="s">
        <v>129</v>
      </c>
      <c r="D220" t="s">
        <v>882</v>
      </c>
      <c r="E220" t="s">
        <v>340</v>
      </c>
      <c r="F220" t="s">
        <v>1224</v>
      </c>
      <c r="G220">
        <v>2</v>
      </c>
      <c r="H220">
        <v>11</v>
      </c>
      <c r="I220">
        <v>40</v>
      </c>
    </row>
    <row r="221" spans="1:9" x14ac:dyDescent="0.25">
      <c r="A221" t="s">
        <v>1116</v>
      </c>
      <c r="B221" t="s">
        <v>1116</v>
      </c>
      <c r="C221" t="s">
        <v>129</v>
      </c>
      <c r="D221" t="s">
        <v>882</v>
      </c>
      <c r="E221" t="s">
        <v>863</v>
      </c>
      <c r="F221" t="s">
        <v>1224</v>
      </c>
      <c r="G221">
        <v>4</v>
      </c>
      <c r="H221">
        <v>17</v>
      </c>
      <c r="I221">
        <v>77</v>
      </c>
    </row>
    <row r="222" spans="1:9" x14ac:dyDescent="0.25">
      <c r="A222" t="s">
        <v>1322</v>
      </c>
      <c r="B222" t="s">
        <v>1322</v>
      </c>
      <c r="C222" t="s">
        <v>129</v>
      </c>
      <c r="D222" t="s">
        <v>882</v>
      </c>
      <c r="E222" t="s">
        <v>1224</v>
      </c>
      <c r="F222" t="s">
        <v>1370</v>
      </c>
      <c r="G222">
        <v>1</v>
      </c>
      <c r="H222">
        <v>6</v>
      </c>
      <c r="I222">
        <v>99</v>
      </c>
    </row>
    <row r="223" spans="1:9" x14ac:dyDescent="0.25">
      <c r="A223" t="s">
        <v>1322</v>
      </c>
      <c r="B223" t="s">
        <v>1322</v>
      </c>
      <c r="C223" t="s">
        <v>129</v>
      </c>
      <c r="D223" t="s">
        <v>882</v>
      </c>
      <c r="E223" t="s">
        <v>1224</v>
      </c>
      <c r="F223" t="s">
        <v>856</v>
      </c>
      <c r="G223">
        <v>1</v>
      </c>
      <c r="H223">
        <v>6</v>
      </c>
      <c r="I223">
        <v>17</v>
      </c>
    </row>
    <row r="224" spans="1:9" x14ac:dyDescent="0.25">
      <c r="A224" t="s">
        <v>1322</v>
      </c>
      <c r="B224" t="s">
        <v>1322</v>
      </c>
      <c r="C224" t="s">
        <v>129</v>
      </c>
      <c r="D224" t="s">
        <v>882</v>
      </c>
      <c r="E224" t="s">
        <v>1224</v>
      </c>
      <c r="F224" t="s">
        <v>873</v>
      </c>
      <c r="G224">
        <v>1</v>
      </c>
      <c r="H224">
        <v>6</v>
      </c>
      <c r="I224">
        <v>33</v>
      </c>
    </row>
    <row r="225" spans="1:9" x14ac:dyDescent="0.25">
      <c r="A225" t="s">
        <v>1322</v>
      </c>
      <c r="B225" t="s">
        <v>1322</v>
      </c>
      <c r="C225" t="s">
        <v>129</v>
      </c>
      <c r="D225" t="s">
        <v>882</v>
      </c>
      <c r="E225" t="s">
        <v>1224</v>
      </c>
      <c r="F225" t="s">
        <v>884</v>
      </c>
      <c r="G225">
        <v>2</v>
      </c>
      <c r="H225">
        <v>12</v>
      </c>
      <c r="I225">
        <v>86</v>
      </c>
    </row>
    <row r="226" spans="1:9" x14ac:dyDescent="0.25">
      <c r="A226" t="s">
        <v>1322</v>
      </c>
      <c r="B226" t="s">
        <v>1322</v>
      </c>
      <c r="C226" t="s">
        <v>129</v>
      </c>
      <c r="D226" t="s">
        <v>882</v>
      </c>
      <c r="E226" t="s">
        <v>1224</v>
      </c>
      <c r="F226" t="s">
        <v>875</v>
      </c>
      <c r="G226">
        <v>14</v>
      </c>
      <c r="H226">
        <v>83</v>
      </c>
      <c r="I226">
        <v>544</v>
      </c>
    </row>
    <row r="227" spans="1:9" x14ac:dyDescent="0.25">
      <c r="A227" t="s">
        <v>1194</v>
      </c>
      <c r="B227" t="s">
        <v>1194</v>
      </c>
      <c r="C227" t="s">
        <v>129</v>
      </c>
      <c r="D227" t="s">
        <v>882</v>
      </c>
      <c r="E227" t="s">
        <v>873</v>
      </c>
      <c r="F227" t="s">
        <v>1224</v>
      </c>
      <c r="G227">
        <v>2</v>
      </c>
      <c r="H227">
        <v>11</v>
      </c>
      <c r="I227">
        <v>36</v>
      </c>
    </row>
    <row r="228" spans="1:9" x14ac:dyDescent="0.25">
      <c r="A228" t="s">
        <v>1195</v>
      </c>
      <c r="B228" t="s">
        <v>1195</v>
      </c>
      <c r="C228" t="s">
        <v>129</v>
      </c>
      <c r="D228" t="s">
        <v>882</v>
      </c>
      <c r="E228" t="s">
        <v>1190</v>
      </c>
      <c r="F228" t="s">
        <v>1224</v>
      </c>
      <c r="G228">
        <v>1</v>
      </c>
      <c r="H228">
        <v>6</v>
      </c>
      <c r="I228">
        <v>14</v>
      </c>
    </row>
    <row r="229" spans="1:9" x14ac:dyDescent="0.25">
      <c r="A229" t="s">
        <v>1117</v>
      </c>
      <c r="B229" t="s">
        <v>1117</v>
      </c>
      <c r="C229" t="s">
        <v>129</v>
      </c>
      <c r="D229" t="s">
        <v>882</v>
      </c>
      <c r="E229" t="s">
        <v>884</v>
      </c>
      <c r="F229" t="s">
        <v>1224</v>
      </c>
      <c r="G229">
        <v>18</v>
      </c>
      <c r="H229">
        <v>113</v>
      </c>
      <c r="I229">
        <v>1302</v>
      </c>
    </row>
    <row r="230" spans="1:9" x14ac:dyDescent="0.25">
      <c r="A230" t="s">
        <v>1196</v>
      </c>
      <c r="B230" t="s">
        <v>1196</v>
      </c>
      <c r="C230" t="s">
        <v>129</v>
      </c>
      <c r="D230" t="s">
        <v>882</v>
      </c>
      <c r="E230" t="s">
        <v>875</v>
      </c>
      <c r="F230" t="s">
        <v>1224</v>
      </c>
      <c r="G230">
        <v>6</v>
      </c>
      <c r="H230">
        <v>29</v>
      </c>
      <c r="I230">
        <v>210</v>
      </c>
    </row>
    <row r="231" spans="1:9" x14ac:dyDescent="0.25">
      <c r="A231" t="s">
        <v>1197</v>
      </c>
      <c r="B231" t="s">
        <v>1197</v>
      </c>
      <c r="C231" t="s">
        <v>129</v>
      </c>
      <c r="D231" t="s">
        <v>882</v>
      </c>
      <c r="E231" t="s">
        <v>1198</v>
      </c>
      <c r="F231" t="s">
        <v>1224</v>
      </c>
      <c r="G231">
        <v>1</v>
      </c>
      <c r="H231">
        <v>6</v>
      </c>
      <c r="I231">
        <v>56</v>
      </c>
    </row>
    <row r="232" spans="1:9" x14ac:dyDescent="0.25">
      <c r="A232" t="s">
        <v>1371</v>
      </c>
      <c r="B232" t="s">
        <v>1371</v>
      </c>
      <c r="C232" t="s">
        <v>129</v>
      </c>
      <c r="D232" t="s">
        <v>1372</v>
      </c>
      <c r="E232" t="s">
        <v>1224</v>
      </c>
      <c r="F232" t="s">
        <v>1373</v>
      </c>
      <c r="G232">
        <v>2</v>
      </c>
      <c r="H232">
        <v>6</v>
      </c>
      <c r="I232">
        <v>28</v>
      </c>
    </row>
    <row r="233" spans="1:9" x14ac:dyDescent="0.25">
      <c r="A233" t="s">
        <v>1371</v>
      </c>
      <c r="B233" t="s">
        <v>1371</v>
      </c>
      <c r="C233" t="s">
        <v>129</v>
      </c>
      <c r="D233" t="s">
        <v>1372</v>
      </c>
      <c r="E233" t="s">
        <v>1224</v>
      </c>
      <c r="F233" t="s">
        <v>856</v>
      </c>
      <c r="G233">
        <v>15</v>
      </c>
      <c r="H233">
        <v>68</v>
      </c>
      <c r="I233">
        <v>619</v>
      </c>
    </row>
    <row r="234" spans="1:9" x14ac:dyDescent="0.25">
      <c r="A234" t="s">
        <v>1371</v>
      </c>
      <c r="B234" t="s">
        <v>1371</v>
      </c>
      <c r="C234" t="s">
        <v>129</v>
      </c>
      <c r="D234" t="s">
        <v>1372</v>
      </c>
      <c r="E234" t="s">
        <v>1224</v>
      </c>
      <c r="F234" t="s">
        <v>871</v>
      </c>
      <c r="G234">
        <v>1</v>
      </c>
      <c r="H234">
        <v>0</v>
      </c>
      <c r="I234">
        <v>0</v>
      </c>
    </row>
    <row r="235" spans="1:9" x14ac:dyDescent="0.25">
      <c r="A235" t="s">
        <v>1199</v>
      </c>
      <c r="B235" t="s">
        <v>1199</v>
      </c>
      <c r="C235" t="s">
        <v>129</v>
      </c>
      <c r="D235" t="s">
        <v>886</v>
      </c>
      <c r="E235" t="s">
        <v>741</v>
      </c>
      <c r="F235" t="s">
        <v>1224</v>
      </c>
      <c r="G235">
        <v>1</v>
      </c>
      <c r="H235">
        <v>6</v>
      </c>
      <c r="I235">
        <v>12</v>
      </c>
    </row>
    <row r="236" spans="1:9" x14ac:dyDescent="0.25">
      <c r="A236" t="s">
        <v>1118</v>
      </c>
      <c r="B236" t="s">
        <v>1118</v>
      </c>
      <c r="C236" t="s">
        <v>129</v>
      </c>
      <c r="D236" t="s">
        <v>886</v>
      </c>
      <c r="E236" t="s">
        <v>789</v>
      </c>
      <c r="F236" t="s">
        <v>1224</v>
      </c>
      <c r="G236">
        <v>39</v>
      </c>
      <c r="H236">
        <v>225</v>
      </c>
      <c r="I236">
        <v>1944</v>
      </c>
    </row>
    <row r="237" spans="1:9" x14ac:dyDescent="0.25">
      <c r="A237" t="s">
        <v>1119</v>
      </c>
      <c r="B237" t="s">
        <v>1119</v>
      </c>
      <c r="C237" t="s">
        <v>129</v>
      </c>
      <c r="D237" t="s">
        <v>886</v>
      </c>
      <c r="E237" t="s">
        <v>752</v>
      </c>
      <c r="F237" t="s">
        <v>1224</v>
      </c>
      <c r="G237">
        <v>2</v>
      </c>
      <c r="H237">
        <v>6</v>
      </c>
      <c r="I237">
        <v>28</v>
      </c>
    </row>
    <row r="238" spans="1:9" x14ac:dyDescent="0.25">
      <c r="A238" t="s">
        <v>1324</v>
      </c>
      <c r="B238" t="s">
        <v>1324</v>
      </c>
      <c r="C238" t="s">
        <v>141</v>
      </c>
      <c r="D238" t="s">
        <v>889</v>
      </c>
      <c r="E238" t="s">
        <v>1224</v>
      </c>
      <c r="F238" t="s">
        <v>890</v>
      </c>
      <c r="G238">
        <v>1</v>
      </c>
      <c r="H238">
        <v>3</v>
      </c>
      <c r="I238">
        <v>3</v>
      </c>
    </row>
    <row r="239" spans="1:9" x14ac:dyDescent="0.25">
      <c r="A239" t="s">
        <v>1120</v>
      </c>
      <c r="B239" t="s">
        <v>1120</v>
      </c>
      <c r="C239" t="s">
        <v>141</v>
      </c>
      <c r="D239" t="s">
        <v>889</v>
      </c>
      <c r="E239" t="s">
        <v>890</v>
      </c>
      <c r="F239" t="s">
        <v>1224</v>
      </c>
      <c r="G239">
        <v>2</v>
      </c>
      <c r="H239">
        <v>10</v>
      </c>
      <c r="I239">
        <v>39</v>
      </c>
    </row>
    <row r="240" spans="1:9" x14ac:dyDescent="0.25">
      <c r="A240" t="s">
        <v>1121</v>
      </c>
      <c r="B240" t="s">
        <v>1121</v>
      </c>
      <c r="C240" t="s">
        <v>141</v>
      </c>
      <c r="D240" t="s">
        <v>889</v>
      </c>
      <c r="E240" t="s">
        <v>749</v>
      </c>
      <c r="F240" t="s">
        <v>1224</v>
      </c>
      <c r="G240">
        <v>6</v>
      </c>
      <c r="H240">
        <v>36</v>
      </c>
      <c r="I240">
        <v>190</v>
      </c>
    </row>
    <row r="241" spans="1:9" x14ac:dyDescent="0.25">
      <c r="A241" t="s">
        <v>1122</v>
      </c>
      <c r="B241" t="s">
        <v>1122</v>
      </c>
      <c r="C241" t="s">
        <v>141</v>
      </c>
      <c r="D241" t="s">
        <v>889</v>
      </c>
      <c r="E241" t="s">
        <v>752</v>
      </c>
      <c r="F241" t="s">
        <v>1224</v>
      </c>
      <c r="G241">
        <v>1</v>
      </c>
      <c r="H241">
        <v>6</v>
      </c>
      <c r="I241">
        <v>48</v>
      </c>
    </row>
    <row r="242" spans="1:9" x14ac:dyDescent="0.25">
      <c r="A242" t="s">
        <v>1428</v>
      </c>
      <c r="B242" t="s">
        <v>1390</v>
      </c>
      <c r="C242" t="s">
        <v>141</v>
      </c>
      <c r="D242" t="s">
        <v>894</v>
      </c>
      <c r="E242" t="s">
        <v>677</v>
      </c>
      <c r="F242" t="s">
        <v>1224</v>
      </c>
      <c r="G242">
        <v>2</v>
      </c>
      <c r="H242">
        <v>3</v>
      </c>
      <c r="I242">
        <v>4</v>
      </c>
    </row>
    <row r="243" spans="1:9" x14ac:dyDescent="0.25">
      <c r="A243" t="s">
        <v>1124</v>
      </c>
      <c r="B243" t="s">
        <v>1124</v>
      </c>
      <c r="C243" t="s">
        <v>141</v>
      </c>
      <c r="D243" t="s">
        <v>894</v>
      </c>
      <c r="E243" t="s">
        <v>752</v>
      </c>
      <c r="F243" t="s">
        <v>1224</v>
      </c>
      <c r="G243">
        <v>3</v>
      </c>
      <c r="H243">
        <v>7</v>
      </c>
      <c r="I243">
        <v>14</v>
      </c>
    </row>
    <row r="244" spans="1:9" x14ac:dyDescent="0.25">
      <c r="A244" t="s">
        <v>1200</v>
      </c>
      <c r="B244" t="s">
        <v>1200</v>
      </c>
      <c r="C244" t="s">
        <v>141</v>
      </c>
      <c r="D244" t="s">
        <v>897</v>
      </c>
      <c r="E244" t="s">
        <v>1201</v>
      </c>
      <c r="F244" t="s">
        <v>1224</v>
      </c>
      <c r="G244">
        <v>1</v>
      </c>
      <c r="H244">
        <v>6</v>
      </c>
      <c r="I244">
        <v>13</v>
      </c>
    </row>
    <row r="245" spans="1:9" x14ac:dyDescent="0.25">
      <c r="A245" t="s">
        <v>1283</v>
      </c>
      <c r="B245" t="s">
        <v>1283</v>
      </c>
      <c r="C245" t="s">
        <v>141</v>
      </c>
      <c r="D245" t="s">
        <v>897</v>
      </c>
      <c r="E245" t="s">
        <v>1224</v>
      </c>
      <c r="F245" t="s">
        <v>898</v>
      </c>
      <c r="G245">
        <v>1</v>
      </c>
      <c r="H245">
        <v>6</v>
      </c>
      <c r="I245">
        <v>66</v>
      </c>
    </row>
    <row r="246" spans="1:9" x14ac:dyDescent="0.25">
      <c r="A246" t="s">
        <v>1283</v>
      </c>
      <c r="B246" t="s">
        <v>1283</v>
      </c>
      <c r="C246" t="s">
        <v>141</v>
      </c>
      <c r="D246" t="s">
        <v>897</v>
      </c>
      <c r="E246" t="s">
        <v>1224</v>
      </c>
      <c r="F246" t="s">
        <v>890</v>
      </c>
      <c r="G246">
        <v>2</v>
      </c>
      <c r="H246">
        <v>5</v>
      </c>
      <c r="I246">
        <v>11</v>
      </c>
    </row>
    <row r="247" spans="1:9" x14ac:dyDescent="0.25">
      <c r="A247" t="s">
        <v>1283</v>
      </c>
      <c r="B247" t="s">
        <v>1283</v>
      </c>
      <c r="C247" t="s">
        <v>141</v>
      </c>
      <c r="D247" t="s">
        <v>897</v>
      </c>
      <c r="E247" t="s">
        <v>1224</v>
      </c>
      <c r="F247" t="s">
        <v>845</v>
      </c>
      <c r="G247">
        <v>1</v>
      </c>
      <c r="H247">
        <v>6</v>
      </c>
      <c r="I247">
        <v>32</v>
      </c>
    </row>
    <row r="248" spans="1:9" x14ac:dyDescent="0.25">
      <c r="A248" t="s">
        <v>1283</v>
      </c>
      <c r="B248" t="s">
        <v>1283</v>
      </c>
      <c r="C248" t="s">
        <v>141</v>
      </c>
      <c r="D248" t="s">
        <v>897</v>
      </c>
      <c r="E248" t="s">
        <v>1224</v>
      </c>
      <c r="F248" t="s">
        <v>749</v>
      </c>
      <c r="G248">
        <v>1</v>
      </c>
      <c r="H248">
        <v>6</v>
      </c>
      <c r="I248">
        <v>15</v>
      </c>
    </row>
    <row r="249" spans="1:9" x14ac:dyDescent="0.25">
      <c r="A249" t="s">
        <v>1283</v>
      </c>
      <c r="B249" t="s">
        <v>1283</v>
      </c>
      <c r="C249" t="s">
        <v>141</v>
      </c>
      <c r="D249" t="s">
        <v>897</v>
      </c>
      <c r="E249" t="s">
        <v>1224</v>
      </c>
      <c r="F249" t="s">
        <v>789</v>
      </c>
      <c r="G249">
        <v>3</v>
      </c>
      <c r="H249">
        <v>13</v>
      </c>
      <c r="I249">
        <v>48</v>
      </c>
    </row>
    <row r="250" spans="1:9" x14ac:dyDescent="0.25">
      <c r="A250" t="s">
        <v>1125</v>
      </c>
      <c r="B250" t="s">
        <v>1125</v>
      </c>
      <c r="C250" t="s">
        <v>141</v>
      </c>
      <c r="D250" t="s">
        <v>897</v>
      </c>
      <c r="E250" t="s">
        <v>898</v>
      </c>
      <c r="F250" t="s">
        <v>1224</v>
      </c>
      <c r="G250">
        <v>2</v>
      </c>
      <c r="H250">
        <v>12</v>
      </c>
      <c r="I250">
        <v>66</v>
      </c>
    </row>
    <row r="251" spans="1:9" x14ac:dyDescent="0.25">
      <c r="A251" t="s">
        <v>1126</v>
      </c>
      <c r="B251" t="s">
        <v>1126</v>
      </c>
      <c r="C251" t="s">
        <v>141</v>
      </c>
      <c r="D251" t="s">
        <v>897</v>
      </c>
      <c r="E251" t="s">
        <v>890</v>
      </c>
      <c r="F251" t="s">
        <v>1224</v>
      </c>
      <c r="G251">
        <v>4</v>
      </c>
      <c r="H251">
        <v>18</v>
      </c>
      <c r="I251">
        <v>118</v>
      </c>
    </row>
    <row r="252" spans="1:9" x14ac:dyDescent="0.25">
      <c r="A252" t="s">
        <v>1127</v>
      </c>
      <c r="B252" t="s">
        <v>1127</v>
      </c>
      <c r="C252" t="s">
        <v>141</v>
      </c>
      <c r="D252" t="s">
        <v>897</v>
      </c>
      <c r="E252" t="s">
        <v>752</v>
      </c>
      <c r="F252" t="s">
        <v>1224</v>
      </c>
      <c r="G252">
        <v>4</v>
      </c>
      <c r="H252">
        <v>22</v>
      </c>
      <c r="I252">
        <v>50</v>
      </c>
    </row>
    <row r="253" spans="1:9" x14ac:dyDescent="0.25">
      <c r="A253" t="s">
        <v>1326</v>
      </c>
      <c r="B253" t="s">
        <v>1326</v>
      </c>
      <c r="C253" t="s">
        <v>146</v>
      </c>
      <c r="D253" t="s">
        <v>902</v>
      </c>
      <c r="E253" t="s">
        <v>1224</v>
      </c>
      <c r="F253" t="s">
        <v>677</v>
      </c>
      <c r="G253">
        <v>21</v>
      </c>
      <c r="H253">
        <v>94</v>
      </c>
      <c r="I253">
        <v>274</v>
      </c>
    </row>
    <row r="254" spans="1:9" x14ac:dyDescent="0.25">
      <c r="A254" t="s">
        <v>1487</v>
      </c>
      <c r="B254" t="s">
        <v>1390</v>
      </c>
      <c r="C254" t="s">
        <v>146</v>
      </c>
      <c r="D254" t="s">
        <v>902</v>
      </c>
      <c r="E254" t="s">
        <v>677</v>
      </c>
      <c r="F254" t="s">
        <v>1224</v>
      </c>
      <c r="G254">
        <v>3</v>
      </c>
      <c r="H254">
        <v>13</v>
      </c>
      <c r="I254">
        <v>29</v>
      </c>
    </row>
    <row r="255" spans="1:9" x14ac:dyDescent="0.25">
      <c r="A255" t="s">
        <v>1202</v>
      </c>
      <c r="B255" t="s">
        <v>1202</v>
      </c>
      <c r="C255" t="s">
        <v>146</v>
      </c>
      <c r="D255" t="s">
        <v>904</v>
      </c>
      <c r="E255" t="s">
        <v>918</v>
      </c>
      <c r="F255" t="s">
        <v>1224</v>
      </c>
      <c r="G255">
        <v>1</v>
      </c>
      <c r="H255">
        <v>4</v>
      </c>
      <c r="I255">
        <v>6</v>
      </c>
    </row>
    <row r="256" spans="1:9" x14ac:dyDescent="0.25">
      <c r="A256" t="s">
        <v>1327</v>
      </c>
      <c r="B256" t="s">
        <v>1327</v>
      </c>
      <c r="C256" t="s">
        <v>146</v>
      </c>
      <c r="D256" t="s">
        <v>904</v>
      </c>
      <c r="E256" t="s">
        <v>1224</v>
      </c>
      <c r="F256" t="s">
        <v>918</v>
      </c>
      <c r="G256">
        <v>7</v>
      </c>
      <c r="H256">
        <v>21</v>
      </c>
      <c r="I256">
        <v>26</v>
      </c>
    </row>
    <row r="257" spans="1:9" x14ac:dyDescent="0.25">
      <c r="A257" t="s">
        <v>1327</v>
      </c>
      <c r="B257" t="s">
        <v>1327</v>
      </c>
      <c r="C257" t="s">
        <v>146</v>
      </c>
      <c r="D257" t="s">
        <v>904</v>
      </c>
      <c r="E257" t="s">
        <v>1224</v>
      </c>
      <c r="F257" t="s">
        <v>677</v>
      </c>
      <c r="G257">
        <v>14</v>
      </c>
      <c r="H257">
        <v>69</v>
      </c>
      <c r="I257">
        <v>187</v>
      </c>
    </row>
    <row r="258" spans="1:9" x14ac:dyDescent="0.25">
      <c r="A258" t="s">
        <v>1429</v>
      </c>
      <c r="B258" t="s">
        <v>1390</v>
      </c>
      <c r="C258" t="s">
        <v>146</v>
      </c>
      <c r="D258" t="s">
        <v>904</v>
      </c>
      <c r="E258" t="s">
        <v>677</v>
      </c>
      <c r="F258" t="s">
        <v>1224</v>
      </c>
      <c r="G258">
        <v>3</v>
      </c>
      <c r="H258">
        <v>16</v>
      </c>
      <c r="I258">
        <v>138</v>
      </c>
    </row>
    <row r="259" spans="1:9" x14ac:dyDescent="0.25">
      <c r="A259" t="s">
        <v>1328</v>
      </c>
      <c r="B259" t="s">
        <v>1328</v>
      </c>
      <c r="C259" t="s">
        <v>150</v>
      </c>
      <c r="D259" t="s">
        <v>906</v>
      </c>
      <c r="E259" t="s">
        <v>1224</v>
      </c>
      <c r="F259" t="s">
        <v>907</v>
      </c>
      <c r="G259">
        <v>99</v>
      </c>
      <c r="H259">
        <v>461</v>
      </c>
      <c r="I259">
        <v>2539</v>
      </c>
    </row>
    <row r="260" spans="1:9" x14ac:dyDescent="0.25">
      <c r="A260" t="s">
        <v>1488</v>
      </c>
      <c r="B260" t="s">
        <v>1390</v>
      </c>
      <c r="C260" t="s">
        <v>150</v>
      </c>
      <c r="D260" t="s">
        <v>906</v>
      </c>
      <c r="E260" t="s">
        <v>907</v>
      </c>
      <c r="F260" t="s">
        <v>1224</v>
      </c>
      <c r="G260">
        <v>34</v>
      </c>
      <c r="H260">
        <v>180</v>
      </c>
      <c r="I260">
        <v>670</v>
      </c>
    </row>
    <row r="261" spans="1:9" x14ac:dyDescent="0.25">
      <c r="A261" t="s">
        <v>1131</v>
      </c>
      <c r="B261" t="s">
        <v>1131</v>
      </c>
      <c r="C261" t="s">
        <v>150</v>
      </c>
      <c r="D261" t="s">
        <v>909</v>
      </c>
      <c r="E261" t="s">
        <v>741</v>
      </c>
      <c r="F261" t="s">
        <v>1224</v>
      </c>
      <c r="G261">
        <v>79</v>
      </c>
      <c r="H261">
        <v>459</v>
      </c>
      <c r="I261">
        <v>3122</v>
      </c>
    </row>
    <row r="262" spans="1:9" x14ac:dyDescent="0.25">
      <c r="A262" t="s">
        <v>1203</v>
      </c>
      <c r="B262" t="s">
        <v>1203</v>
      </c>
      <c r="C262" t="s">
        <v>150</v>
      </c>
      <c r="D262" t="s">
        <v>909</v>
      </c>
      <c r="E262" t="s">
        <v>1204</v>
      </c>
      <c r="F262" t="s">
        <v>1224</v>
      </c>
      <c r="G262">
        <v>1</v>
      </c>
      <c r="H262">
        <v>5</v>
      </c>
      <c r="I262">
        <v>16</v>
      </c>
    </row>
    <row r="263" spans="1:9" x14ac:dyDescent="0.25">
      <c r="A263" t="s">
        <v>1132</v>
      </c>
      <c r="B263" t="s">
        <v>1132</v>
      </c>
      <c r="C263" t="s">
        <v>150</v>
      </c>
      <c r="D263" t="s">
        <v>909</v>
      </c>
      <c r="E263" t="s">
        <v>911</v>
      </c>
      <c r="F263" t="s">
        <v>1224</v>
      </c>
      <c r="G263">
        <v>45</v>
      </c>
      <c r="H263">
        <v>255</v>
      </c>
      <c r="I263">
        <v>1113</v>
      </c>
    </row>
    <row r="264" spans="1:9" x14ac:dyDescent="0.25">
      <c r="A264" t="s">
        <v>1374</v>
      </c>
      <c r="B264" t="s">
        <v>1374</v>
      </c>
      <c r="C264" t="s">
        <v>150</v>
      </c>
      <c r="D264" t="s">
        <v>1375</v>
      </c>
      <c r="E264" t="s">
        <v>1224</v>
      </c>
      <c r="F264" t="s">
        <v>907</v>
      </c>
      <c r="G264">
        <v>120</v>
      </c>
      <c r="H264">
        <v>549</v>
      </c>
      <c r="I264">
        <v>1984</v>
      </c>
    </row>
    <row r="265" spans="1:9" x14ac:dyDescent="0.25">
      <c r="A265" t="s">
        <v>1489</v>
      </c>
      <c r="B265" t="s">
        <v>1390</v>
      </c>
      <c r="C265" t="s">
        <v>312</v>
      </c>
      <c r="D265" t="s">
        <v>1206</v>
      </c>
      <c r="E265" t="s">
        <v>723</v>
      </c>
      <c r="F265" t="s">
        <v>1224</v>
      </c>
      <c r="G265">
        <v>1</v>
      </c>
      <c r="H265">
        <v>6</v>
      </c>
      <c r="I265">
        <v>24</v>
      </c>
    </row>
    <row r="266" spans="1:9" x14ac:dyDescent="0.25">
      <c r="A266" t="s">
        <v>1430</v>
      </c>
      <c r="B266" t="s">
        <v>1390</v>
      </c>
      <c r="C266" t="s">
        <v>154</v>
      </c>
      <c r="D266" t="s">
        <v>913</v>
      </c>
      <c r="E266" t="s">
        <v>677</v>
      </c>
      <c r="F266" t="s">
        <v>1224</v>
      </c>
      <c r="G266">
        <v>204</v>
      </c>
      <c r="H266">
        <v>1343</v>
      </c>
      <c r="I266">
        <v>12872</v>
      </c>
    </row>
    <row r="267" spans="1:9" x14ac:dyDescent="0.25">
      <c r="A267" t="s">
        <v>1431</v>
      </c>
      <c r="B267" t="s">
        <v>1390</v>
      </c>
      <c r="C267" t="s">
        <v>154</v>
      </c>
      <c r="D267" t="s">
        <v>915</v>
      </c>
      <c r="E267" t="s">
        <v>677</v>
      </c>
      <c r="F267" t="s">
        <v>1224</v>
      </c>
      <c r="G267">
        <v>76</v>
      </c>
      <c r="H267">
        <v>436</v>
      </c>
      <c r="I267">
        <v>4037</v>
      </c>
    </row>
    <row r="268" spans="1:9" x14ac:dyDescent="0.25">
      <c r="A268" t="s">
        <v>1135</v>
      </c>
      <c r="B268" t="s">
        <v>1135</v>
      </c>
      <c r="C268" t="s">
        <v>154</v>
      </c>
      <c r="D268" t="s">
        <v>917</v>
      </c>
      <c r="E268" t="s">
        <v>918</v>
      </c>
      <c r="F268" t="s">
        <v>1224</v>
      </c>
      <c r="G268">
        <v>158</v>
      </c>
      <c r="H268">
        <v>907</v>
      </c>
      <c r="I268">
        <v>7563</v>
      </c>
    </row>
    <row r="269" spans="1:9" x14ac:dyDescent="0.25">
      <c r="A269" t="s">
        <v>1333</v>
      </c>
      <c r="B269" t="s">
        <v>1333</v>
      </c>
      <c r="C269" t="s">
        <v>154</v>
      </c>
      <c r="D269" t="s">
        <v>917</v>
      </c>
      <c r="E269" t="s">
        <v>1224</v>
      </c>
      <c r="F269" t="s">
        <v>918</v>
      </c>
      <c r="G269">
        <v>2</v>
      </c>
      <c r="H269">
        <v>16</v>
      </c>
      <c r="I269">
        <v>233</v>
      </c>
    </row>
    <row r="270" spans="1:9" x14ac:dyDescent="0.25">
      <c r="A270" t="s">
        <v>1432</v>
      </c>
      <c r="B270" t="s">
        <v>1390</v>
      </c>
      <c r="C270" t="s">
        <v>154</v>
      </c>
      <c r="D270" t="s">
        <v>920</v>
      </c>
      <c r="E270" t="s">
        <v>677</v>
      </c>
      <c r="F270" t="s">
        <v>1224</v>
      </c>
      <c r="G270">
        <v>56</v>
      </c>
      <c r="H270">
        <v>319</v>
      </c>
      <c r="I270">
        <v>3163</v>
      </c>
    </row>
    <row r="271" spans="1:9" x14ac:dyDescent="0.25">
      <c r="A271" t="s">
        <v>1137</v>
      </c>
      <c r="B271" t="s">
        <v>1137</v>
      </c>
      <c r="C271" t="s">
        <v>154</v>
      </c>
      <c r="D271" t="s">
        <v>922</v>
      </c>
      <c r="E271" t="s">
        <v>918</v>
      </c>
      <c r="F271" t="s">
        <v>1224</v>
      </c>
      <c r="G271">
        <v>119</v>
      </c>
      <c r="H271">
        <v>593</v>
      </c>
      <c r="I271">
        <v>3435</v>
      </c>
    </row>
    <row r="272" spans="1:9" x14ac:dyDescent="0.25">
      <c r="A272" t="s">
        <v>1335</v>
      </c>
      <c r="B272" t="s">
        <v>1335</v>
      </c>
      <c r="C272" t="s">
        <v>154</v>
      </c>
      <c r="D272" t="s">
        <v>922</v>
      </c>
      <c r="E272" t="s">
        <v>1224</v>
      </c>
      <c r="F272" t="s">
        <v>918</v>
      </c>
      <c r="G272">
        <v>9</v>
      </c>
      <c r="H272">
        <v>57</v>
      </c>
      <c r="I272">
        <v>991</v>
      </c>
    </row>
    <row r="273" spans="1:9" x14ac:dyDescent="0.25">
      <c r="A273" t="s">
        <v>1138</v>
      </c>
      <c r="B273" t="s">
        <v>1138</v>
      </c>
      <c r="C273" t="s">
        <v>154</v>
      </c>
      <c r="D273" t="s">
        <v>924</v>
      </c>
      <c r="E273" t="s">
        <v>918</v>
      </c>
      <c r="F273" t="s">
        <v>1224</v>
      </c>
      <c r="G273">
        <v>143</v>
      </c>
      <c r="H273">
        <v>760</v>
      </c>
      <c r="I273">
        <v>3855</v>
      </c>
    </row>
    <row r="274" spans="1:9" x14ac:dyDescent="0.25">
      <c r="A274" t="s">
        <v>1433</v>
      </c>
      <c r="B274" t="s">
        <v>1390</v>
      </c>
      <c r="C274" t="s">
        <v>154</v>
      </c>
      <c r="D274" t="s">
        <v>924</v>
      </c>
      <c r="E274" t="s">
        <v>677</v>
      </c>
      <c r="F274" t="s">
        <v>1224</v>
      </c>
      <c r="G274">
        <v>35</v>
      </c>
      <c r="H274">
        <v>222</v>
      </c>
      <c r="I274">
        <v>1902</v>
      </c>
    </row>
    <row r="275" spans="1:9" x14ac:dyDescent="0.25">
      <c r="A275" t="s">
        <v>1434</v>
      </c>
      <c r="B275" t="s">
        <v>1390</v>
      </c>
      <c r="C275" t="s">
        <v>154</v>
      </c>
      <c r="D275" t="s">
        <v>927</v>
      </c>
      <c r="E275" t="s">
        <v>677</v>
      </c>
      <c r="F275" t="s">
        <v>1224</v>
      </c>
      <c r="G275">
        <v>108</v>
      </c>
      <c r="H275">
        <v>576</v>
      </c>
      <c r="I275">
        <v>3259</v>
      </c>
    </row>
    <row r="276" spans="1:9" x14ac:dyDescent="0.25">
      <c r="A276" t="s">
        <v>1435</v>
      </c>
      <c r="B276" t="s">
        <v>1390</v>
      </c>
      <c r="C276" t="s">
        <v>154</v>
      </c>
      <c r="D276" t="s">
        <v>929</v>
      </c>
      <c r="E276" t="s">
        <v>677</v>
      </c>
      <c r="F276" t="s">
        <v>1224</v>
      </c>
      <c r="G276">
        <v>119</v>
      </c>
      <c r="H276">
        <v>656</v>
      </c>
      <c r="I276">
        <v>4370</v>
      </c>
    </row>
    <row r="277" spans="1:9" x14ac:dyDescent="0.25">
      <c r="A277" t="s">
        <v>1142</v>
      </c>
      <c r="B277" t="s">
        <v>1142</v>
      </c>
      <c r="C277" t="s">
        <v>154</v>
      </c>
      <c r="D277" t="s">
        <v>931</v>
      </c>
      <c r="E277" t="s">
        <v>918</v>
      </c>
      <c r="F277" t="s">
        <v>1224</v>
      </c>
      <c r="G277">
        <v>73</v>
      </c>
      <c r="H277">
        <v>354</v>
      </c>
      <c r="I277">
        <v>1882</v>
      </c>
    </row>
    <row r="278" spans="1:9" x14ac:dyDescent="0.25">
      <c r="A278" t="s">
        <v>1143</v>
      </c>
      <c r="B278" t="s">
        <v>1143</v>
      </c>
      <c r="C278" t="s">
        <v>154</v>
      </c>
      <c r="D278" t="s">
        <v>933</v>
      </c>
      <c r="E278" t="s">
        <v>918</v>
      </c>
      <c r="F278" t="s">
        <v>1224</v>
      </c>
      <c r="G278">
        <v>111</v>
      </c>
      <c r="H278">
        <v>615</v>
      </c>
      <c r="I278">
        <v>3623</v>
      </c>
    </row>
    <row r="279" spans="1:9" x14ac:dyDescent="0.25">
      <c r="A279" t="s">
        <v>1340</v>
      </c>
      <c r="B279" t="s">
        <v>1340</v>
      </c>
      <c r="C279" t="s">
        <v>154</v>
      </c>
      <c r="D279" t="s">
        <v>933</v>
      </c>
      <c r="E279" t="s">
        <v>1224</v>
      </c>
      <c r="F279" t="s">
        <v>677</v>
      </c>
      <c r="G279">
        <v>35</v>
      </c>
      <c r="H279">
        <v>478</v>
      </c>
      <c r="I279">
        <v>9669</v>
      </c>
    </row>
    <row r="280" spans="1:9" x14ac:dyDescent="0.25">
      <c r="A280" t="s">
        <v>1436</v>
      </c>
      <c r="B280" t="s">
        <v>1390</v>
      </c>
      <c r="C280" t="s">
        <v>154</v>
      </c>
      <c r="D280" t="s">
        <v>933</v>
      </c>
      <c r="E280" t="s">
        <v>677</v>
      </c>
      <c r="F280" t="s">
        <v>1224</v>
      </c>
      <c r="G280">
        <v>77</v>
      </c>
      <c r="H280">
        <v>469</v>
      </c>
      <c r="I280">
        <v>4532</v>
      </c>
    </row>
    <row r="281" spans="1:9" x14ac:dyDescent="0.25">
      <c r="A281" t="s">
        <v>1437</v>
      </c>
      <c r="B281" t="s">
        <v>1390</v>
      </c>
      <c r="C281" t="s">
        <v>154</v>
      </c>
      <c r="D281" t="s">
        <v>936</v>
      </c>
      <c r="E281" t="s">
        <v>677</v>
      </c>
      <c r="F281" t="s">
        <v>1224</v>
      </c>
      <c r="G281">
        <v>47</v>
      </c>
      <c r="H281">
        <v>327</v>
      </c>
      <c r="I281">
        <v>3578</v>
      </c>
    </row>
    <row r="282" spans="1:9" x14ac:dyDescent="0.25">
      <c r="A282" t="s">
        <v>1342</v>
      </c>
      <c r="B282" t="s">
        <v>1342</v>
      </c>
      <c r="C282" t="s">
        <v>154</v>
      </c>
      <c r="D282" t="s">
        <v>938</v>
      </c>
      <c r="E282" t="s">
        <v>1224</v>
      </c>
      <c r="F282" t="s">
        <v>677</v>
      </c>
      <c r="G282">
        <v>45</v>
      </c>
      <c r="H282">
        <v>812</v>
      </c>
      <c r="I282">
        <v>20171</v>
      </c>
    </row>
    <row r="283" spans="1:9" x14ac:dyDescent="0.25">
      <c r="A283" t="s">
        <v>1438</v>
      </c>
      <c r="B283" t="s">
        <v>1390</v>
      </c>
      <c r="C283" t="s">
        <v>154</v>
      </c>
      <c r="D283" t="s">
        <v>938</v>
      </c>
      <c r="E283" t="s">
        <v>677</v>
      </c>
      <c r="F283" t="s">
        <v>1224</v>
      </c>
      <c r="G283">
        <v>59</v>
      </c>
      <c r="H283">
        <v>372</v>
      </c>
      <c r="I283">
        <v>4112</v>
      </c>
    </row>
    <row r="284" spans="1:9" x14ac:dyDescent="0.25">
      <c r="A284" t="s">
        <v>1147</v>
      </c>
      <c r="B284" t="s">
        <v>1147</v>
      </c>
      <c r="C284" t="s">
        <v>154</v>
      </c>
      <c r="D284" t="s">
        <v>940</v>
      </c>
      <c r="E284" t="s">
        <v>918</v>
      </c>
      <c r="F284" t="s">
        <v>1224</v>
      </c>
      <c r="G284">
        <v>32</v>
      </c>
      <c r="H284">
        <v>166</v>
      </c>
      <c r="I284">
        <v>944</v>
      </c>
    </row>
    <row r="285" spans="1:9" x14ac:dyDescent="0.25">
      <c r="A285" t="s">
        <v>1439</v>
      </c>
      <c r="B285" t="s">
        <v>1390</v>
      </c>
      <c r="C285" t="s">
        <v>154</v>
      </c>
      <c r="D285" t="s">
        <v>940</v>
      </c>
      <c r="E285" t="s">
        <v>677</v>
      </c>
      <c r="F285" t="s">
        <v>1224</v>
      </c>
      <c r="G285">
        <v>112</v>
      </c>
      <c r="H285">
        <v>588</v>
      </c>
      <c r="I285">
        <v>4443</v>
      </c>
    </row>
    <row r="286" spans="1:9" x14ac:dyDescent="0.25">
      <c r="A286" t="s">
        <v>1149</v>
      </c>
      <c r="B286" t="s">
        <v>1149</v>
      </c>
      <c r="C286" t="s">
        <v>154</v>
      </c>
      <c r="D286" t="s">
        <v>943</v>
      </c>
      <c r="E286" t="s">
        <v>918</v>
      </c>
      <c r="F286" t="s">
        <v>1224</v>
      </c>
      <c r="G286">
        <v>42</v>
      </c>
      <c r="H286">
        <v>254</v>
      </c>
      <c r="I286">
        <v>2056</v>
      </c>
    </row>
    <row r="287" spans="1:9" x14ac:dyDescent="0.25">
      <c r="A287" t="s">
        <v>1344</v>
      </c>
      <c r="B287" t="s">
        <v>1344</v>
      </c>
      <c r="C287" t="s">
        <v>154</v>
      </c>
      <c r="D287" t="s">
        <v>943</v>
      </c>
      <c r="E287" t="s">
        <v>1224</v>
      </c>
      <c r="F287" t="s">
        <v>918</v>
      </c>
      <c r="G287">
        <v>5</v>
      </c>
      <c r="H287">
        <v>87</v>
      </c>
      <c r="I287">
        <v>1733</v>
      </c>
    </row>
    <row r="288" spans="1:9" x14ac:dyDescent="0.25">
      <c r="A288" t="s">
        <v>1150</v>
      </c>
      <c r="B288" t="s">
        <v>1150</v>
      </c>
      <c r="C288" t="s">
        <v>352</v>
      </c>
      <c r="D288" t="s">
        <v>945</v>
      </c>
      <c r="E288" t="s">
        <v>845</v>
      </c>
      <c r="F288" t="s">
        <v>1224</v>
      </c>
      <c r="G288">
        <v>3</v>
      </c>
      <c r="H288">
        <v>18</v>
      </c>
      <c r="I288">
        <v>111</v>
      </c>
    </row>
    <row r="289" spans="1:9" x14ac:dyDescent="0.25">
      <c r="A289" t="s">
        <v>1376</v>
      </c>
      <c r="B289" t="s">
        <v>1376</v>
      </c>
      <c r="C289" t="s">
        <v>352</v>
      </c>
      <c r="D289" t="s">
        <v>1377</v>
      </c>
      <c r="E289" t="s">
        <v>1224</v>
      </c>
      <c r="F289" t="s">
        <v>1378</v>
      </c>
      <c r="G289">
        <v>10</v>
      </c>
      <c r="H289">
        <v>58</v>
      </c>
      <c r="I289">
        <v>644</v>
      </c>
    </row>
    <row r="290" spans="1:9" x14ac:dyDescent="0.25">
      <c r="A290" t="s">
        <v>1346</v>
      </c>
      <c r="B290" t="s">
        <v>1346</v>
      </c>
      <c r="C290" t="s">
        <v>352</v>
      </c>
      <c r="D290" t="s">
        <v>947</v>
      </c>
      <c r="E290" t="s">
        <v>1224</v>
      </c>
      <c r="F290" t="s">
        <v>845</v>
      </c>
      <c r="G290">
        <v>41</v>
      </c>
      <c r="H290">
        <v>237</v>
      </c>
      <c r="I290">
        <v>1451</v>
      </c>
    </row>
    <row r="291" spans="1:9" x14ac:dyDescent="0.25">
      <c r="A291" t="s">
        <v>1151</v>
      </c>
      <c r="B291" t="s">
        <v>1151</v>
      </c>
      <c r="C291" t="s">
        <v>352</v>
      </c>
      <c r="D291" t="s">
        <v>947</v>
      </c>
      <c r="E291" t="s">
        <v>347</v>
      </c>
      <c r="F291" t="s">
        <v>1224</v>
      </c>
      <c r="G291">
        <v>7</v>
      </c>
      <c r="H291">
        <v>18</v>
      </c>
      <c r="I291">
        <v>183</v>
      </c>
    </row>
    <row r="292" spans="1:9" x14ac:dyDescent="0.25">
      <c r="A292" t="s">
        <v>1152</v>
      </c>
      <c r="B292" t="s">
        <v>1152</v>
      </c>
      <c r="C292" t="s">
        <v>352</v>
      </c>
      <c r="D292" t="s">
        <v>949</v>
      </c>
      <c r="E292" t="s">
        <v>340</v>
      </c>
      <c r="F292" t="s">
        <v>1224</v>
      </c>
      <c r="G292">
        <v>19</v>
      </c>
      <c r="H292">
        <v>75</v>
      </c>
      <c r="I292">
        <v>378</v>
      </c>
    </row>
    <row r="293" spans="1:9" x14ac:dyDescent="0.25">
      <c r="A293" t="s">
        <v>1379</v>
      </c>
      <c r="B293" t="s">
        <v>1379</v>
      </c>
      <c r="C293" t="s">
        <v>352</v>
      </c>
      <c r="D293" t="s">
        <v>1380</v>
      </c>
      <c r="E293" t="s">
        <v>1224</v>
      </c>
      <c r="F293" t="s">
        <v>845</v>
      </c>
      <c r="G293">
        <v>2</v>
      </c>
      <c r="H293">
        <v>12</v>
      </c>
      <c r="I293">
        <v>163</v>
      </c>
    </row>
    <row r="294" spans="1:9" x14ac:dyDescent="0.25">
      <c r="A294" t="s">
        <v>1153</v>
      </c>
      <c r="B294" t="s">
        <v>1153</v>
      </c>
      <c r="C294" t="s">
        <v>352</v>
      </c>
      <c r="D294" t="s">
        <v>951</v>
      </c>
      <c r="E294" t="s">
        <v>340</v>
      </c>
      <c r="F294" t="s">
        <v>1224</v>
      </c>
      <c r="G294">
        <v>9</v>
      </c>
      <c r="H294">
        <v>56</v>
      </c>
      <c r="I294">
        <v>975</v>
      </c>
    </row>
    <row r="295" spans="1:9" x14ac:dyDescent="0.25">
      <c r="A295" t="s">
        <v>1349</v>
      </c>
      <c r="B295" t="s">
        <v>1349</v>
      </c>
      <c r="C295" t="s">
        <v>352</v>
      </c>
      <c r="D295" t="s">
        <v>1208</v>
      </c>
      <c r="E295" t="s">
        <v>1224</v>
      </c>
      <c r="F295" t="s">
        <v>845</v>
      </c>
      <c r="G295">
        <v>21</v>
      </c>
      <c r="H295">
        <v>142</v>
      </c>
      <c r="I295">
        <v>1852</v>
      </c>
    </row>
    <row r="296" spans="1:9" x14ac:dyDescent="0.25">
      <c r="A296" t="s">
        <v>1207</v>
      </c>
      <c r="B296" t="s">
        <v>1207</v>
      </c>
      <c r="C296" t="s">
        <v>352</v>
      </c>
      <c r="D296" t="s">
        <v>1208</v>
      </c>
      <c r="E296" t="s">
        <v>347</v>
      </c>
      <c r="F296" t="s">
        <v>1224</v>
      </c>
      <c r="G296">
        <v>2</v>
      </c>
      <c r="H296">
        <v>9</v>
      </c>
      <c r="I296">
        <v>56</v>
      </c>
    </row>
    <row r="297" spans="1:9" x14ac:dyDescent="0.25">
      <c r="A297" t="s">
        <v>1381</v>
      </c>
      <c r="B297" t="s">
        <v>1381</v>
      </c>
      <c r="C297" t="s">
        <v>352</v>
      </c>
      <c r="D297" t="s">
        <v>1382</v>
      </c>
      <c r="E297" t="s">
        <v>1224</v>
      </c>
      <c r="F297" t="s">
        <v>845</v>
      </c>
      <c r="G297">
        <v>3</v>
      </c>
      <c r="H297">
        <v>13</v>
      </c>
      <c r="I297">
        <v>42</v>
      </c>
    </row>
    <row r="298" spans="1:9" x14ac:dyDescent="0.25">
      <c r="A298" t="s">
        <v>1383</v>
      </c>
      <c r="B298" t="s">
        <v>1383</v>
      </c>
      <c r="C298" t="s">
        <v>320</v>
      </c>
      <c r="D298" t="s">
        <v>1384</v>
      </c>
      <c r="E298" t="s">
        <v>1224</v>
      </c>
      <c r="F298" t="s">
        <v>918</v>
      </c>
      <c r="G298">
        <v>14</v>
      </c>
      <c r="H298">
        <v>56</v>
      </c>
      <c r="I298">
        <v>150</v>
      </c>
    </row>
    <row r="299" spans="1:9" x14ac:dyDescent="0.25">
      <c r="A299" t="s">
        <v>1385</v>
      </c>
      <c r="B299" t="s">
        <v>1385</v>
      </c>
      <c r="C299" t="s">
        <v>320</v>
      </c>
      <c r="D299" t="s">
        <v>1386</v>
      </c>
      <c r="E299" t="s">
        <v>1224</v>
      </c>
      <c r="F299" t="s">
        <v>918</v>
      </c>
      <c r="G299">
        <v>10</v>
      </c>
      <c r="H299">
        <v>53</v>
      </c>
      <c r="I299">
        <v>484</v>
      </c>
    </row>
    <row r="300" spans="1:9" x14ac:dyDescent="0.25">
      <c r="A300" t="s">
        <v>1387</v>
      </c>
      <c r="B300" t="s">
        <v>1387</v>
      </c>
      <c r="C300" t="s">
        <v>320</v>
      </c>
      <c r="D300" t="s">
        <v>618</v>
      </c>
      <c r="E300" t="s">
        <v>1224</v>
      </c>
      <c r="F300" t="s">
        <v>918</v>
      </c>
      <c r="G300">
        <v>22</v>
      </c>
      <c r="H300">
        <v>149</v>
      </c>
      <c r="I300">
        <v>2072</v>
      </c>
    </row>
    <row r="301" spans="1:9" x14ac:dyDescent="0.25">
      <c r="A301" t="s">
        <v>1388</v>
      </c>
      <c r="B301" t="s">
        <v>1388</v>
      </c>
      <c r="C301" t="s">
        <v>320</v>
      </c>
      <c r="D301" t="s">
        <v>1389</v>
      </c>
      <c r="E301" t="s">
        <v>1224</v>
      </c>
      <c r="F301" t="s">
        <v>918</v>
      </c>
      <c r="G301">
        <v>14</v>
      </c>
      <c r="H301">
        <v>50</v>
      </c>
      <c r="I301">
        <v>84</v>
      </c>
    </row>
    <row r="302" spans="1:9" x14ac:dyDescent="0.25">
      <c r="A302" t="s">
        <v>1209</v>
      </c>
      <c r="B302" t="s">
        <v>1209</v>
      </c>
      <c r="C302" t="s">
        <v>194</v>
      </c>
      <c r="D302" t="s">
        <v>953</v>
      </c>
      <c r="E302" t="s">
        <v>1201</v>
      </c>
      <c r="F302" t="s">
        <v>1224</v>
      </c>
      <c r="G302">
        <v>1</v>
      </c>
      <c r="H302">
        <v>6</v>
      </c>
      <c r="I302">
        <v>20</v>
      </c>
    </row>
    <row r="303" spans="1:9" x14ac:dyDescent="0.25">
      <c r="A303" t="s">
        <v>1154</v>
      </c>
      <c r="B303" t="s">
        <v>1154</v>
      </c>
      <c r="C303" t="s">
        <v>194</v>
      </c>
      <c r="D303" t="s">
        <v>953</v>
      </c>
      <c r="E303" t="s">
        <v>741</v>
      </c>
      <c r="F303" t="s">
        <v>1224</v>
      </c>
      <c r="G303">
        <v>109</v>
      </c>
      <c r="H303">
        <v>625</v>
      </c>
      <c r="I303">
        <v>4683</v>
      </c>
    </row>
    <row r="304" spans="1:9" x14ac:dyDescent="0.25">
      <c r="A304" t="s">
        <v>1210</v>
      </c>
      <c r="B304" t="s">
        <v>1210</v>
      </c>
      <c r="C304" t="s">
        <v>194</v>
      </c>
      <c r="D304" t="s">
        <v>953</v>
      </c>
      <c r="E304" t="s">
        <v>972</v>
      </c>
      <c r="F304" t="s">
        <v>1224</v>
      </c>
      <c r="G304">
        <v>1</v>
      </c>
      <c r="H304">
        <v>6</v>
      </c>
      <c r="I304">
        <v>71</v>
      </c>
    </row>
    <row r="305" spans="1:9" x14ac:dyDescent="0.25">
      <c r="A305" t="s">
        <v>1155</v>
      </c>
      <c r="B305" t="s">
        <v>1155</v>
      </c>
      <c r="C305" t="s">
        <v>194</v>
      </c>
      <c r="D305" t="s">
        <v>953</v>
      </c>
      <c r="E305" t="s">
        <v>789</v>
      </c>
      <c r="F305" t="s">
        <v>1224</v>
      </c>
      <c r="G305">
        <v>14</v>
      </c>
      <c r="H305">
        <v>78</v>
      </c>
      <c r="I305">
        <v>759</v>
      </c>
    </row>
    <row r="306" spans="1:9" x14ac:dyDescent="0.25">
      <c r="A306" t="s">
        <v>1156</v>
      </c>
      <c r="B306" t="s">
        <v>1156</v>
      </c>
      <c r="C306" t="s">
        <v>194</v>
      </c>
      <c r="D306" t="s">
        <v>953</v>
      </c>
      <c r="E306" t="s">
        <v>752</v>
      </c>
      <c r="F306" t="s">
        <v>1224</v>
      </c>
      <c r="G306">
        <v>10</v>
      </c>
      <c r="H306">
        <v>67</v>
      </c>
      <c r="I306">
        <v>780</v>
      </c>
    </row>
    <row r="307" spans="1:9" x14ac:dyDescent="0.25">
      <c r="A307" t="s">
        <v>1211</v>
      </c>
      <c r="B307" t="s">
        <v>1211</v>
      </c>
      <c r="C307" t="s">
        <v>194</v>
      </c>
      <c r="D307" t="s">
        <v>957</v>
      </c>
      <c r="E307" t="s">
        <v>1201</v>
      </c>
      <c r="F307" t="s">
        <v>1224</v>
      </c>
      <c r="G307">
        <v>2</v>
      </c>
      <c r="H307">
        <v>12</v>
      </c>
      <c r="I307">
        <v>32</v>
      </c>
    </row>
    <row r="308" spans="1:9" x14ac:dyDescent="0.25">
      <c r="A308" t="s">
        <v>1157</v>
      </c>
      <c r="B308" t="s">
        <v>1157</v>
      </c>
      <c r="C308" t="s">
        <v>194</v>
      </c>
      <c r="D308" t="s">
        <v>957</v>
      </c>
      <c r="E308" t="s">
        <v>741</v>
      </c>
      <c r="F308" t="s">
        <v>1224</v>
      </c>
      <c r="G308">
        <v>29</v>
      </c>
      <c r="H308">
        <v>160</v>
      </c>
      <c r="I308">
        <v>867</v>
      </c>
    </row>
    <row r="309" spans="1:9" x14ac:dyDescent="0.25">
      <c r="A309" t="s">
        <v>1212</v>
      </c>
      <c r="B309" t="s">
        <v>1212</v>
      </c>
      <c r="C309" t="s">
        <v>194</v>
      </c>
      <c r="D309" t="s">
        <v>957</v>
      </c>
      <c r="E309" t="s">
        <v>340</v>
      </c>
      <c r="F309" t="s">
        <v>1224</v>
      </c>
      <c r="G309">
        <v>1</v>
      </c>
      <c r="H309">
        <v>6</v>
      </c>
      <c r="I309">
        <v>16</v>
      </c>
    </row>
    <row r="310" spans="1:9" x14ac:dyDescent="0.25">
      <c r="A310" t="s">
        <v>1158</v>
      </c>
      <c r="B310" t="s">
        <v>1158</v>
      </c>
      <c r="C310" t="s">
        <v>194</v>
      </c>
      <c r="D310" t="s">
        <v>957</v>
      </c>
      <c r="E310" t="s">
        <v>789</v>
      </c>
      <c r="F310" t="s">
        <v>1224</v>
      </c>
      <c r="G310">
        <v>80</v>
      </c>
      <c r="H310">
        <v>435</v>
      </c>
      <c r="I310">
        <v>4303</v>
      </c>
    </row>
    <row r="311" spans="1:9" x14ac:dyDescent="0.25">
      <c r="A311" t="s">
        <v>1159</v>
      </c>
      <c r="B311" t="s">
        <v>1159</v>
      </c>
      <c r="C311" t="s">
        <v>194</v>
      </c>
      <c r="D311" t="s">
        <v>957</v>
      </c>
      <c r="E311" t="s">
        <v>960</v>
      </c>
      <c r="F311" t="s">
        <v>1224</v>
      </c>
      <c r="G311">
        <v>5</v>
      </c>
      <c r="H311">
        <v>27</v>
      </c>
      <c r="I311">
        <v>85</v>
      </c>
    </row>
    <row r="312" spans="1:9" x14ac:dyDescent="0.25">
      <c r="A312" t="s">
        <v>1213</v>
      </c>
      <c r="B312" t="s">
        <v>1213</v>
      </c>
      <c r="C312" t="s">
        <v>194</v>
      </c>
      <c r="D312" t="s">
        <v>963</v>
      </c>
      <c r="E312" t="s">
        <v>340</v>
      </c>
      <c r="F312" t="s">
        <v>1224</v>
      </c>
      <c r="G312">
        <v>1</v>
      </c>
      <c r="H312">
        <v>6</v>
      </c>
      <c r="I312">
        <v>19</v>
      </c>
    </row>
    <row r="313" spans="1:9" x14ac:dyDescent="0.25">
      <c r="A313" t="s">
        <v>1161</v>
      </c>
      <c r="B313" t="s">
        <v>1161</v>
      </c>
      <c r="C313" t="s">
        <v>194</v>
      </c>
      <c r="D313" t="s">
        <v>963</v>
      </c>
      <c r="E313" t="s">
        <v>797</v>
      </c>
      <c r="F313" t="s">
        <v>1224</v>
      </c>
      <c r="G313">
        <v>7</v>
      </c>
      <c r="H313">
        <v>39</v>
      </c>
      <c r="I313">
        <v>434</v>
      </c>
    </row>
    <row r="314" spans="1:9" x14ac:dyDescent="0.25">
      <c r="A314" t="s">
        <v>1162</v>
      </c>
      <c r="B314" t="s">
        <v>1162</v>
      </c>
      <c r="C314" t="s">
        <v>194</v>
      </c>
      <c r="D314" t="s">
        <v>963</v>
      </c>
      <c r="E314" t="s">
        <v>789</v>
      </c>
      <c r="F314" t="s">
        <v>1224</v>
      </c>
      <c r="G314">
        <v>1</v>
      </c>
      <c r="H314">
        <v>6</v>
      </c>
      <c r="I314">
        <v>174</v>
      </c>
    </row>
    <row r="315" spans="1:9" x14ac:dyDescent="0.25">
      <c r="A315" t="s">
        <v>1214</v>
      </c>
      <c r="B315" t="s">
        <v>1214</v>
      </c>
      <c r="C315" t="s">
        <v>194</v>
      </c>
      <c r="D315" t="s">
        <v>966</v>
      </c>
      <c r="E315" t="s">
        <v>1201</v>
      </c>
      <c r="F315" t="s">
        <v>1224</v>
      </c>
      <c r="G315">
        <v>1</v>
      </c>
      <c r="H315">
        <v>5</v>
      </c>
      <c r="I315">
        <v>13</v>
      </c>
    </row>
    <row r="316" spans="1:9" x14ac:dyDescent="0.25">
      <c r="A316" t="s">
        <v>1215</v>
      </c>
      <c r="B316" t="s">
        <v>1215</v>
      </c>
      <c r="C316" t="s">
        <v>194</v>
      </c>
      <c r="D316" t="s">
        <v>966</v>
      </c>
      <c r="E316" t="s">
        <v>1216</v>
      </c>
      <c r="F316" t="s">
        <v>1224</v>
      </c>
      <c r="G316">
        <v>1</v>
      </c>
      <c r="H316">
        <v>6</v>
      </c>
      <c r="I316">
        <v>44</v>
      </c>
    </row>
    <row r="317" spans="1:9" x14ac:dyDescent="0.25">
      <c r="A317" t="s">
        <v>1163</v>
      </c>
      <c r="B317" t="s">
        <v>1163</v>
      </c>
      <c r="C317" t="s">
        <v>194</v>
      </c>
      <c r="D317" t="s">
        <v>966</v>
      </c>
      <c r="E317" t="s">
        <v>741</v>
      </c>
      <c r="F317" t="s">
        <v>1224</v>
      </c>
      <c r="G317">
        <v>3</v>
      </c>
      <c r="H317">
        <v>15</v>
      </c>
      <c r="I317">
        <v>36</v>
      </c>
    </row>
    <row r="318" spans="1:9" x14ac:dyDescent="0.25">
      <c r="A318" t="s">
        <v>1164</v>
      </c>
      <c r="B318" t="s">
        <v>1164</v>
      </c>
      <c r="C318" t="s">
        <v>194</v>
      </c>
      <c r="D318" t="s">
        <v>966</v>
      </c>
      <c r="E318" t="s">
        <v>968</v>
      </c>
      <c r="F318" t="s">
        <v>1224</v>
      </c>
      <c r="G318">
        <v>17</v>
      </c>
      <c r="H318">
        <v>91</v>
      </c>
      <c r="I318">
        <v>251</v>
      </c>
    </row>
    <row r="319" spans="1:9" x14ac:dyDescent="0.25">
      <c r="A319" t="s">
        <v>1165</v>
      </c>
      <c r="B319" t="s">
        <v>1165</v>
      </c>
      <c r="C319" t="s">
        <v>194</v>
      </c>
      <c r="D319" t="s">
        <v>966</v>
      </c>
      <c r="E319" t="s">
        <v>970</v>
      </c>
      <c r="F319" t="s">
        <v>1224</v>
      </c>
      <c r="G319">
        <v>4</v>
      </c>
      <c r="H319">
        <v>22</v>
      </c>
      <c r="I319">
        <v>103</v>
      </c>
    </row>
    <row r="320" spans="1:9" x14ac:dyDescent="0.25">
      <c r="A320" t="s">
        <v>1166</v>
      </c>
      <c r="B320" t="s">
        <v>1166</v>
      </c>
      <c r="C320" t="s">
        <v>194</v>
      </c>
      <c r="D320" t="s">
        <v>966</v>
      </c>
      <c r="E320" t="s">
        <v>972</v>
      </c>
      <c r="F320" t="s">
        <v>1224</v>
      </c>
      <c r="G320">
        <v>7</v>
      </c>
      <c r="H320">
        <v>37</v>
      </c>
      <c r="I320">
        <v>111</v>
      </c>
    </row>
    <row r="321" spans="3:9" x14ac:dyDescent="0.25">
      <c r="C321" t="s">
        <v>974</v>
      </c>
      <c r="G321">
        <v>10727</v>
      </c>
      <c r="H321">
        <v>60680</v>
      </c>
      <c r="I321">
        <v>574832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Cuaderno inicial 2015</vt:lpstr>
      <vt:lpstr>Cuaderno Cat L2. 2015</vt:lpstr>
      <vt:lpstr>Cuad primaria leng orig 2015</vt:lpstr>
      <vt:lpstr>Modulo de biblioteca 2014</vt:lpstr>
      <vt:lpstr>Resumen</vt:lpstr>
      <vt:lpstr>inic-prone</vt:lpstr>
      <vt:lpstr>primariaeib-L1</vt:lpstr>
      <vt:lpstr>primariaeib-L2</vt:lpstr>
      <vt:lpstr>primariaeib-EIRL-L1-biblio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HUMBERTO AVELINO LEON HUARAC</dc:creator>
  <cp:lastModifiedBy>Invitado</cp:lastModifiedBy>
  <dcterms:created xsi:type="dcterms:W3CDTF">2014-07-22T20:27:00Z</dcterms:created>
  <dcterms:modified xsi:type="dcterms:W3CDTF">2014-10-27T20:20:49Z</dcterms:modified>
</cp:coreProperties>
</file>