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nvitado\Desktop\WEB\Nuevos\"/>
    </mc:Choice>
  </mc:AlternateContent>
  <bookViews>
    <workbookView xWindow="0" yWindow="0" windowWidth="28800" windowHeight="12435" tabRatio="688" activeTab="3"/>
  </bookViews>
  <sheets>
    <sheet name="3ra.entrega Psico Ciclo II" sheetId="24" r:id="rId1"/>
    <sheet name="4ta.entrega Psico Ciclo II" sheetId="25" r:id="rId2"/>
    <sheet name="2da.entrega CCyAA" sheetId="27" r:id="rId3"/>
    <sheet name="BIAE-Cuadernos de Trabajo 2015" sheetId="26" r:id="rId4"/>
  </sheets>
  <definedNames>
    <definedName name="_xlnm._FilterDatabase" localSheetId="3" hidden="1">'BIAE-Cuadernos de Trabajo 2015'!$A$8:$X$284</definedName>
    <definedName name="_xlnm.Print_Area" localSheetId="2">'2da.entrega CCyAA'!$A$6:$R$281</definedName>
    <definedName name="_xlnm.Print_Area" localSheetId="0">'3ra.entrega Psico Ciclo II'!$A$6:$T$280</definedName>
    <definedName name="_xlnm.Print_Area" localSheetId="1">'4ta.entrega Psico Ciclo II'!$A$6:$U$281</definedName>
    <definedName name="_xlnm.Print_Area" localSheetId="3">'BIAE-Cuadernos de Trabajo 2015'!$A$7:$W$283</definedName>
    <definedName name="DIRECREC" localSheetId="2">#REF!</definedName>
    <definedName name="DIRECREC" localSheetId="0">#REF!</definedName>
    <definedName name="DIRECREC" localSheetId="1">#REF!</definedName>
    <definedName name="DIRECREC" localSheetId="3">#REF!</definedName>
    <definedName name="DIRECREC">#REF!</definedName>
    <definedName name="DIRECREC2" localSheetId="2">#REF!</definedName>
    <definedName name="DIRECREC2" localSheetId="1">#REF!</definedName>
    <definedName name="DIRECREC2" localSheetId="3">#REF!</definedName>
    <definedName name="DIRECREC2">#REF!</definedName>
    <definedName name="DONAC" localSheetId="2">#REF!</definedName>
    <definedName name="DONAC" localSheetId="0">#REF!</definedName>
    <definedName name="DONAC" localSheetId="1">#REF!</definedName>
    <definedName name="DONAC" localSheetId="3">#REF!</definedName>
    <definedName name="DONAC">#REF!</definedName>
    <definedName name="RECORD" localSheetId="2">#REF!</definedName>
    <definedName name="RECORD" localSheetId="0">#REF!</definedName>
    <definedName name="RECORD" localSheetId="1">#REF!</definedName>
    <definedName name="RECORD" localSheetId="3">#REF!</definedName>
    <definedName name="RECORD">#REF!</definedName>
    <definedName name="RECPUB" localSheetId="2">#REF!</definedName>
    <definedName name="RECPUB" localSheetId="0">#REF!</definedName>
    <definedName name="RECPUB" localSheetId="1">#REF!</definedName>
    <definedName name="RECPUB" localSheetId="3">#REF!</definedName>
    <definedName name="RECPUB">#REF!</definedName>
    <definedName name="_xlnm.Print_Titles" localSheetId="2">'2da.entrega CCyAA'!$7:$7</definedName>
    <definedName name="_xlnm.Print_Titles" localSheetId="0">'3ra.entrega Psico Ciclo II'!$6:$6</definedName>
    <definedName name="_xlnm.Print_Titles" localSheetId="1">'4ta.entrega Psico Ciclo II'!$7:$7</definedName>
    <definedName name="_xlnm.Print_Titles" localSheetId="3">'BIAE-Cuadernos de Trabajo 2015'!$8:$8</definedName>
    <definedName name="XPRINT" localSheetId="2">#REF!</definedName>
    <definedName name="XPRINT" localSheetId="0">#REF!</definedName>
    <definedName name="XPRINT" localSheetId="1">#REF!</definedName>
    <definedName name="XPRINT" localSheetId="3">#REF!</definedName>
    <definedName name="XPRINT">#REF!</definedName>
    <definedName name="XPRINT2" localSheetId="2">#REF!</definedName>
    <definedName name="XPRINT2" localSheetId="0">#REF!</definedName>
    <definedName name="XPRINT2" localSheetId="1">#REF!</definedName>
    <definedName name="XPRINT2" localSheetId="3">#REF!</definedName>
    <definedName name="XPRINT2">#REF!</definedName>
    <definedName name="XPRINT3" localSheetId="2">#REF!</definedName>
    <definedName name="XPRINT3" localSheetId="0">#REF!</definedName>
    <definedName name="XPRINT3" localSheetId="1">#REF!</definedName>
    <definedName name="XPRINT3" localSheetId="3">#REF!</definedName>
    <definedName name="XPRINT3">#REF!</definedName>
    <definedName name="XPRINT4" localSheetId="2">#REF!</definedName>
    <definedName name="XPRINT4" localSheetId="0">#REF!</definedName>
    <definedName name="XPRINT4" localSheetId="1">#REF!</definedName>
    <definedName name="XPRINT4" localSheetId="3">#REF!</definedName>
    <definedName name="XPRINT4">#REF!</definedName>
  </definedNames>
  <calcPr calcId="152511"/>
</workbook>
</file>

<file path=xl/calcChain.xml><?xml version="1.0" encoding="utf-8"?>
<calcChain xmlns="http://schemas.openxmlformats.org/spreadsheetml/2006/main">
  <c r="I229" i="24" l="1"/>
  <c r="J173" i="24"/>
  <c r="J67" i="25" l="1"/>
  <c r="J146" i="25"/>
  <c r="J174" i="25"/>
  <c r="L320" i="25" l="1"/>
  <c r="L319" i="25"/>
  <c r="L318" i="25"/>
  <c r="L317" i="25"/>
  <c r="L316" i="25"/>
  <c r="L315" i="25"/>
  <c r="L314" i="25"/>
  <c r="L321" i="25" l="1"/>
  <c r="L307" i="25"/>
  <c r="N307" i="25" s="1"/>
  <c r="L308" i="25"/>
  <c r="L309" i="25"/>
  <c r="L310" i="25"/>
  <c r="M310" i="25" s="1"/>
  <c r="N310" i="25" s="1"/>
  <c r="L311" i="25"/>
  <c r="L305" i="25"/>
  <c r="L297" i="25"/>
  <c r="N297" i="25" s="1"/>
  <c r="L298" i="25"/>
  <c r="M298" i="25" s="1"/>
  <c r="L299" i="25"/>
  <c r="M299" i="25" s="1"/>
  <c r="L300" i="25"/>
  <c r="L301" i="25"/>
  <c r="M301" i="25" s="1"/>
  <c r="N301" i="25" s="1"/>
  <c r="L295" i="25"/>
  <c r="N295" i="25" s="1"/>
  <c r="L306" i="25"/>
  <c r="N306" i="25" s="1"/>
  <c r="L296" i="25"/>
  <c r="N296" i="25" s="1"/>
  <c r="M308" i="25" l="1"/>
  <c r="M312" i="25" s="1"/>
  <c r="N299" i="25"/>
  <c r="L312" i="25"/>
  <c r="M300" i="25"/>
  <c r="M302" i="25" s="1"/>
  <c r="M311" i="25"/>
  <c r="N311" i="25" s="1"/>
  <c r="N298" i="25"/>
  <c r="M309" i="25"/>
  <c r="N309" i="25" s="1"/>
  <c r="N305" i="25"/>
  <c r="L302" i="25"/>
  <c r="N302" i="25" l="1"/>
  <c r="N300" i="25"/>
  <c r="N312" i="25"/>
  <c r="N308" i="25"/>
  <c r="J103" i="25"/>
  <c r="I103" i="25"/>
  <c r="J230" i="25"/>
  <c r="J172" i="25"/>
  <c r="I174" i="25"/>
  <c r="T273" i="24" l="1"/>
  <c r="S273" i="24"/>
  <c r="T267" i="24"/>
  <c r="S267" i="24"/>
  <c r="T262" i="24"/>
  <c r="S262" i="24"/>
  <c r="T256" i="24"/>
  <c r="S256" i="24"/>
  <c r="T244" i="24"/>
  <c r="S244" i="24"/>
  <c r="T228" i="24"/>
  <c r="S228" i="24"/>
  <c r="T215" i="24"/>
  <c r="S215" i="24"/>
  <c r="T210" i="24"/>
  <c r="S210" i="24"/>
  <c r="T205" i="24"/>
  <c r="S205" i="24"/>
  <c r="T200" i="24"/>
  <c r="S200" i="24"/>
  <c r="T190" i="24"/>
  <c r="S190" i="24"/>
  <c r="T179" i="24"/>
  <c r="S179" i="24"/>
  <c r="T170" i="24"/>
  <c r="S170" i="24"/>
  <c r="T165" i="24"/>
  <c r="S165" i="24"/>
  <c r="T148" i="24"/>
  <c r="S148" i="24"/>
  <c r="T134" i="24"/>
  <c r="S134" i="24"/>
  <c r="T127" i="24"/>
  <c r="S127" i="24"/>
  <c r="T114" i="24"/>
  <c r="S114" i="24"/>
  <c r="T105" i="24"/>
  <c r="S105" i="24"/>
  <c r="T90" i="24"/>
  <c r="S90" i="24"/>
  <c r="T87" i="24"/>
  <c r="S87" i="24"/>
  <c r="T72" i="24"/>
  <c r="S72" i="24"/>
  <c r="T59" i="24"/>
  <c r="S59" i="24"/>
  <c r="T47" i="24"/>
  <c r="S47" i="24"/>
  <c r="T37" i="24"/>
  <c r="S37" i="24"/>
  <c r="T15" i="24"/>
  <c r="S15" i="24"/>
  <c r="R274" i="27" l="1"/>
  <c r="R268" i="27"/>
  <c r="R263" i="27"/>
  <c r="R257" i="27"/>
  <c r="R245" i="27"/>
  <c r="R229" i="27"/>
  <c r="R216" i="27"/>
  <c r="R211" i="27"/>
  <c r="R206" i="27"/>
  <c r="R201" i="27"/>
  <c r="R191" i="27"/>
  <c r="R180" i="27"/>
  <c r="R171" i="27"/>
  <c r="R166" i="27"/>
  <c r="R149" i="27"/>
  <c r="R135" i="27"/>
  <c r="R128" i="27"/>
  <c r="R115" i="27"/>
  <c r="R106" i="27"/>
  <c r="R91" i="27"/>
  <c r="R88" i="27"/>
  <c r="R73" i="27"/>
  <c r="R60" i="27"/>
  <c r="R48" i="27"/>
  <c r="R38" i="27"/>
  <c r="R16" i="27"/>
  <c r="I172" i="25"/>
  <c r="L230" i="25"/>
  <c r="U274" i="25"/>
  <c r="T274" i="25"/>
  <c r="U268" i="25"/>
  <c r="T268" i="25"/>
  <c r="U263" i="25"/>
  <c r="T263" i="25"/>
  <c r="U257" i="25"/>
  <c r="T257" i="25"/>
  <c r="U245" i="25"/>
  <c r="T245" i="25"/>
  <c r="U229" i="25"/>
  <c r="T229" i="25"/>
  <c r="U216" i="25"/>
  <c r="T216" i="25"/>
  <c r="U211" i="25"/>
  <c r="T211" i="25"/>
  <c r="U206" i="25"/>
  <c r="T206" i="25"/>
  <c r="U201" i="25"/>
  <c r="T201" i="25"/>
  <c r="U191" i="25"/>
  <c r="T191" i="25"/>
  <c r="U180" i="25"/>
  <c r="T180" i="25"/>
  <c r="U171" i="25"/>
  <c r="T171" i="25"/>
  <c r="U166" i="25"/>
  <c r="T166" i="25"/>
  <c r="U149" i="25"/>
  <c r="T149" i="25"/>
  <c r="U135" i="25"/>
  <c r="T135" i="25"/>
  <c r="U128" i="25"/>
  <c r="T128" i="25"/>
  <c r="U115" i="25"/>
  <c r="T115" i="25"/>
  <c r="U106" i="25"/>
  <c r="T106" i="25"/>
  <c r="U91" i="25"/>
  <c r="T91" i="25"/>
  <c r="U88" i="25"/>
  <c r="T88" i="25"/>
  <c r="U73" i="25"/>
  <c r="T73" i="25"/>
  <c r="U60" i="25"/>
  <c r="T60" i="25"/>
  <c r="U48" i="25"/>
  <c r="T48" i="25"/>
  <c r="U38" i="25"/>
  <c r="T38" i="25"/>
  <c r="U16" i="25"/>
  <c r="T16" i="25"/>
  <c r="Q16" i="27"/>
  <c r="Q38" i="27"/>
  <c r="Q48" i="27"/>
  <c r="Q60" i="27"/>
  <c r="Q73" i="27"/>
  <c r="Q88" i="27"/>
  <c r="Q91" i="27"/>
  <c r="Q106" i="27"/>
  <c r="Q115" i="27"/>
  <c r="Q128" i="27"/>
  <c r="Q135" i="27"/>
  <c r="Q149" i="27"/>
  <c r="Q166" i="27"/>
  <c r="Q171" i="27"/>
  <c r="Q180" i="27"/>
  <c r="Q191" i="27"/>
  <c r="Q201" i="27"/>
  <c r="Q206" i="27"/>
  <c r="Q211" i="27"/>
  <c r="Q216" i="27"/>
  <c r="Q229" i="27"/>
  <c r="Q245" i="27"/>
  <c r="Q257" i="27"/>
  <c r="Q263" i="27"/>
  <c r="Q268" i="27"/>
  <c r="Q274" i="27"/>
  <c r="W277" i="26" l="1"/>
  <c r="W271" i="26"/>
  <c r="W266" i="26"/>
  <c r="W260" i="26"/>
  <c r="W248" i="26"/>
  <c r="W232" i="26"/>
  <c r="W219" i="26"/>
  <c r="W214" i="26"/>
  <c r="W209" i="26"/>
  <c r="W204" i="26"/>
  <c r="W194" i="26"/>
  <c r="W183" i="26"/>
  <c r="W174" i="26"/>
  <c r="W169" i="26"/>
  <c r="W152" i="26"/>
  <c r="W137" i="26"/>
  <c r="W130" i="26"/>
  <c r="W117" i="26"/>
  <c r="W107" i="26"/>
  <c r="W92" i="26"/>
  <c r="W89" i="26"/>
  <c r="W74" i="26"/>
  <c r="W61" i="26"/>
  <c r="W49" i="26"/>
  <c r="W39" i="26"/>
  <c r="W17" i="26"/>
  <c r="W278" i="26" l="1"/>
  <c r="P273" i="27"/>
  <c r="P267" i="27"/>
  <c r="P262" i="27"/>
  <c r="P256" i="27"/>
  <c r="P244" i="27"/>
  <c r="P228" i="27"/>
  <c r="P215" i="27"/>
  <c r="P210" i="27"/>
  <c r="P205" i="27"/>
  <c r="P200" i="27"/>
  <c r="P190" i="27"/>
  <c r="P179" i="27"/>
  <c r="P170" i="27"/>
  <c r="P165" i="27"/>
  <c r="P148" i="27"/>
  <c r="P134" i="27"/>
  <c r="P114" i="27"/>
  <c r="P127" i="27"/>
  <c r="P105" i="27"/>
  <c r="P87" i="27"/>
  <c r="P72" i="27"/>
  <c r="P59" i="27"/>
  <c r="P47" i="27"/>
  <c r="P37" i="27"/>
  <c r="P15" i="27"/>
  <c r="S190" i="25" l="1"/>
  <c r="R190" i="25"/>
  <c r="S179" i="25"/>
  <c r="R179" i="25"/>
  <c r="S148" i="25"/>
  <c r="R148" i="25"/>
  <c r="S127" i="25"/>
  <c r="R127" i="25"/>
  <c r="S114" i="25"/>
  <c r="R114" i="25"/>
  <c r="S105" i="25"/>
  <c r="R105" i="25"/>
  <c r="S87" i="25"/>
  <c r="R87" i="25"/>
  <c r="S72" i="25"/>
  <c r="R72" i="25"/>
  <c r="S47" i="25"/>
  <c r="R47" i="25"/>
  <c r="P244" i="25"/>
  <c r="P190" i="25"/>
  <c r="P179" i="25"/>
  <c r="P148" i="25"/>
  <c r="P127" i="25"/>
  <c r="P114" i="25"/>
  <c r="P105" i="25"/>
  <c r="P87" i="25"/>
  <c r="P72" i="25"/>
  <c r="P47" i="25"/>
  <c r="O230" i="25"/>
  <c r="N230" i="25"/>
  <c r="M230" i="25"/>
  <c r="L274" i="25"/>
  <c r="L268" i="25"/>
  <c r="L263" i="25"/>
  <c r="L257" i="25"/>
  <c r="L245" i="25"/>
  <c r="L229" i="25"/>
  <c r="L216" i="25"/>
  <c r="L211" i="25"/>
  <c r="L206" i="25"/>
  <c r="L201" i="25"/>
  <c r="L191" i="25"/>
  <c r="L180" i="25"/>
  <c r="L171" i="25"/>
  <c r="L166" i="25"/>
  <c r="L149" i="25"/>
  <c r="L135" i="25"/>
  <c r="L128" i="25"/>
  <c r="L115" i="25"/>
  <c r="L106" i="25"/>
  <c r="L91" i="25"/>
  <c r="L88" i="25"/>
  <c r="L73" i="25"/>
  <c r="L60" i="25"/>
  <c r="L48" i="25"/>
  <c r="L275" i="25" s="1"/>
  <c r="L38" i="25"/>
  <c r="L16" i="25"/>
  <c r="S230" i="25" l="1"/>
  <c r="R230" i="25"/>
  <c r="Q272" i="24"/>
  <c r="Q266" i="24"/>
  <c r="Q261" i="24"/>
  <c r="Q255" i="24"/>
  <c r="Q243" i="24"/>
  <c r="Q227" i="24"/>
  <c r="Q214" i="24"/>
  <c r="Q209" i="24"/>
  <c r="Q204" i="24"/>
  <c r="Q199" i="24"/>
  <c r="Q189" i="24"/>
  <c r="Q178" i="24"/>
  <c r="Q169" i="24"/>
  <c r="Q164" i="24"/>
  <c r="Q147" i="24"/>
  <c r="Q133" i="24"/>
  <c r="Q126" i="24"/>
  <c r="Q113" i="24"/>
  <c r="Q104" i="24"/>
  <c r="Q86" i="24"/>
  <c r="Q71" i="24"/>
  <c r="Q58" i="24"/>
  <c r="Q46" i="24"/>
  <c r="Q36" i="24"/>
  <c r="Q14" i="24"/>
  <c r="U274" i="27" l="1"/>
  <c r="T274" i="27"/>
  <c r="S274" i="27"/>
  <c r="I274" i="27"/>
  <c r="L272" i="27"/>
  <c r="K272" i="27"/>
  <c r="J272" i="27"/>
  <c r="L271" i="27"/>
  <c r="K271" i="27"/>
  <c r="J271" i="27"/>
  <c r="L270" i="27"/>
  <c r="K270" i="27"/>
  <c r="J270" i="27"/>
  <c r="P270" i="27" s="1"/>
  <c r="L269" i="27"/>
  <c r="K269" i="27"/>
  <c r="J269" i="27"/>
  <c r="P269" i="27" s="1"/>
  <c r="U268" i="27"/>
  <c r="T268" i="27"/>
  <c r="S268" i="27"/>
  <c r="I268" i="27"/>
  <c r="L266" i="27"/>
  <c r="K266" i="27"/>
  <c r="J266" i="27"/>
  <c r="P266" i="27" s="1"/>
  <c r="L265" i="27"/>
  <c r="K265" i="27"/>
  <c r="J265" i="27"/>
  <c r="P265" i="27" s="1"/>
  <c r="L264" i="27"/>
  <c r="L268" i="27" s="1"/>
  <c r="K264" i="27"/>
  <c r="J264" i="27"/>
  <c r="P264" i="27" s="1"/>
  <c r="U263" i="27"/>
  <c r="T263" i="27"/>
  <c r="S263" i="27"/>
  <c r="I263" i="27"/>
  <c r="L261" i="27"/>
  <c r="K261" i="27"/>
  <c r="J261" i="27"/>
  <c r="P261" i="27" s="1"/>
  <c r="L260" i="27"/>
  <c r="K260" i="27"/>
  <c r="J260" i="27"/>
  <c r="P260" i="27" s="1"/>
  <c r="L259" i="27"/>
  <c r="K259" i="27"/>
  <c r="J259" i="27"/>
  <c r="P259" i="27" s="1"/>
  <c r="L258" i="27"/>
  <c r="K258" i="27"/>
  <c r="K263" i="27" s="1"/>
  <c r="J258" i="27"/>
  <c r="U257" i="27"/>
  <c r="T257" i="27"/>
  <c r="S257" i="27"/>
  <c r="I257" i="27"/>
  <c r="L255" i="27"/>
  <c r="K255" i="27"/>
  <c r="J255" i="27"/>
  <c r="P255" i="27" s="1"/>
  <c r="L254" i="27"/>
  <c r="K254" i="27"/>
  <c r="J254" i="27"/>
  <c r="P254" i="27" s="1"/>
  <c r="L253" i="27"/>
  <c r="K253" i="27"/>
  <c r="J253" i="27"/>
  <c r="L252" i="27"/>
  <c r="K252" i="27"/>
  <c r="J252" i="27"/>
  <c r="L251" i="27"/>
  <c r="K251" i="27"/>
  <c r="J251" i="27"/>
  <c r="P251" i="27" s="1"/>
  <c r="L250" i="27"/>
  <c r="K250" i="27"/>
  <c r="J250" i="27"/>
  <c r="P250" i="27" s="1"/>
  <c r="L249" i="27"/>
  <c r="K249" i="27"/>
  <c r="J249" i="27"/>
  <c r="M249" i="27" s="1"/>
  <c r="L248" i="27"/>
  <c r="K248" i="27"/>
  <c r="J248" i="27"/>
  <c r="P248" i="27" s="1"/>
  <c r="L247" i="27"/>
  <c r="K247" i="27"/>
  <c r="J247" i="27"/>
  <c r="P247" i="27" s="1"/>
  <c r="L246" i="27"/>
  <c r="K246" i="27"/>
  <c r="J246" i="27"/>
  <c r="P246" i="27" s="1"/>
  <c r="U245" i="27"/>
  <c r="T245" i="27"/>
  <c r="S245" i="27"/>
  <c r="I245" i="27"/>
  <c r="L243" i="27"/>
  <c r="K243" i="27"/>
  <c r="J243" i="27"/>
  <c r="P243" i="27" s="1"/>
  <c r="L242" i="27"/>
  <c r="K242" i="27"/>
  <c r="J242" i="27"/>
  <c r="P242" i="27" s="1"/>
  <c r="L241" i="27"/>
  <c r="K241" i="27"/>
  <c r="J241" i="27"/>
  <c r="M240" i="27"/>
  <c r="L240" i="27"/>
  <c r="K240" i="27"/>
  <c r="J240" i="27"/>
  <c r="L239" i="27"/>
  <c r="K239" i="27"/>
  <c r="J239" i="27"/>
  <c r="P239" i="27" s="1"/>
  <c r="L238" i="27"/>
  <c r="K238" i="27"/>
  <c r="J238" i="27"/>
  <c r="P238" i="27" s="1"/>
  <c r="L237" i="27"/>
  <c r="K237" i="27"/>
  <c r="J237" i="27"/>
  <c r="P237" i="27" s="1"/>
  <c r="L236" i="27"/>
  <c r="K236" i="27"/>
  <c r="J236" i="27"/>
  <c r="M236" i="27" s="1"/>
  <c r="L235" i="27"/>
  <c r="K235" i="27"/>
  <c r="J235" i="27"/>
  <c r="P235" i="27" s="1"/>
  <c r="L234" i="27"/>
  <c r="K234" i="27"/>
  <c r="J234" i="27"/>
  <c r="P234" i="27" s="1"/>
  <c r="L233" i="27"/>
  <c r="K233" i="27"/>
  <c r="J233" i="27"/>
  <c r="P233" i="27" s="1"/>
  <c r="L232" i="27"/>
  <c r="K232" i="27"/>
  <c r="J232" i="27"/>
  <c r="M232" i="27" s="1"/>
  <c r="L231" i="27"/>
  <c r="K231" i="27"/>
  <c r="J231" i="27"/>
  <c r="P231" i="27" s="1"/>
  <c r="L230" i="27"/>
  <c r="K230" i="27"/>
  <c r="J230" i="27"/>
  <c r="U229" i="27"/>
  <c r="T229" i="27"/>
  <c r="S229" i="27"/>
  <c r="I229" i="27"/>
  <c r="L227" i="27"/>
  <c r="K227" i="27"/>
  <c r="J227" i="27"/>
  <c r="M227" i="27" s="1"/>
  <c r="L226" i="27"/>
  <c r="K226" i="27"/>
  <c r="J226" i="27"/>
  <c r="O226" i="27" s="1"/>
  <c r="L225" i="27"/>
  <c r="K225" i="27"/>
  <c r="J225" i="27"/>
  <c r="P225" i="27" s="1"/>
  <c r="L224" i="27"/>
  <c r="K224" i="27"/>
  <c r="J224" i="27"/>
  <c r="P224" i="27" s="1"/>
  <c r="L223" i="27"/>
  <c r="K223" i="27"/>
  <c r="J223" i="27"/>
  <c r="M223" i="27" s="1"/>
  <c r="L222" i="27"/>
  <c r="K222" i="27"/>
  <c r="J222" i="27"/>
  <c r="O222" i="27" s="1"/>
  <c r="L221" i="27"/>
  <c r="K221" i="27"/>
  <c r="J221" i="27"/>
  <c r="P221" i="27" s="1"/>
  <c r="L220" i="27"/>
  <c r="K220" i="27"/>
  <c r="J220" i="27"/>
  <c r="P220" i="27" s="1"/>
  <c r="M219" i="27"/>
  <c r="L219" i="27"/>
  <c r="K219" i="27"/>
  <c r="J219" i="27"/>
  <c r="O218" i="27"/>
  <c r="L218" i="27"/>
  <c r="K218" i="27"/>
  <c r="J218" i="27"/>
  <c r="L217" i="27"/>
  <c r="K217" i="27"/>
  <c r="J217" i="27"/>
  <c r="P217" i="27" s="1"/>
  <c r="U216" i="27"/>
  <c r="T216" i="27"/>
  <c r="S216" i="27"/>
  <c r="I216" i="27"/>
  <c r="L214" i="27"/>
  <c r="K214" i="27"/>
  <c r="J214" i="27"/>
  <c r="M214" i="27" s="1"/>
  <c r="L213" i="27"/>
  <c r="K213" i="27"/>
  <c r="J213" i="27"/>
  <c r="O213" i="27" s="1"/>
  <c r="L212" i="27"/>
  <c r="K212" i="27"/>
  <c r="J212" i="27"/>
  <c r="P212" i="27" s="1"/>
  <c r="U211" i="27"/>
  <c r="T211" i="27"/>
  <c r="S211" i="27"/>
  <c r="I211" i="27"/>
  <c r="L209" i="27"/>
  <c r="K209" i="27"/>
  <c r="J209" i="27"/>
  <c r="P209" i="27" s="1"/>
  <c r="L208" i="27"/>
  <c r="K208" i="27"/>
  <c r="J208" i="27"/>
  <c r="O208" i="27" s="1"/>
  <c r="L207" i="27"/>
  <c r="K207" i="27"/>
  <c r="J207" i="27"/>
  <c r="P207" i="27" s="1"/>
  <c r="U206" i="27"/>
  <c r="T206" i="27"/>
  <c r="S206" i="27"/>
  <c r="I206" i="27"/>
  <c r="L204" i="27"/>
  <c r="K204" i="27"/>
  <c r="J204" i="27"/>
  <c r="P204" i="27" s="1"/>
  <c r="L203" i="27"/>
  <c r="K203" i="27"/>
  <c r="J203" i="27"/>
  <c r="O203" i="27" s="1"/>
  <c r="L202" i="27"/>
  <c r="K202" i="27"/>
  <c r="J202" i="27"/>
  <c r="P202" i="27" s="1"/>
  <c r="U201" i="27"/>
  <c r="T201" i="27"/>
  <c r="S201" i="27"/>
  <c r="I201" i="27"/>
  <c r="L199" i="27"/>
  <c r="K199" i="27"/>
  <c r="J199" i="27"/>
  <c r="P199" i="27" s="1"/>
  <c r="L198" i="27"/>
  <c r="K198" i="27"/>
  <c r="J198" i="27"/>
  <c r="O198" i="27" s="1"/>
  <c r="L197" i="27"/>
  <c r="K197" i="27"/>
  <c r="J197" i="27"/>
  <c r="P197" i="27" s="1"/>
  <c r="L196" i="27"/>
  <c r="K196" i="27"/>
  <c r="J196" i="27"/>
  <c r="P196" i="27" s="1"/>
  <c r="L195" i="27"/>
  <c r="K195" i="27"/>
  <c r="J195" i="27"/>
  <c r="P195" i="27" s="1"/>
  <c r="L194" i="27"/>
  <c r="K194" i="27"/>
  <c r="J194" i="27"/>
  <c r="L193" i="27"/>
  <c r="K193" i="27"/>
  <c r="J193" i="27"/>
  <c r="P193" i="27" s="1"/>
  <c r="L192" i="27"/>
  <c r="K192" i="27"/>
  <c r="J192" i="27"/>
  <c r="P192" i="27" s="1"/>
  <c r="U191" i="27"/>
  <c r="T191" i="27"/>
  <c r="S191" i="27"/>
  <c r="I191" i="27"/>
  <c r="L189" i="27"/>
  <c r="K189" i="27"/>
  <c r="J189" i="27"/>
  <c r="L188" i="27"/>
  <c r="K188" i="27"/>
  <c r="J188" i="27"/>
  <c r="P188" i="27" s="1"/>
  <c r="L187" i="27"/>
  <c r="K187" i="27"/>
  <c r="J187" i="27"/>
  <c r="P187" i="27" s="1"/>
  <c r="L186" i="27"/>
  <c r="K186" i="27"/>
  <c r="J186" i="27"/>
  <c r="P186" i="27" s="1"/>
  <c r="L185" i="27"/>
  <c r="K185" i="27"/>
  <c r="J185" i="27"/>
  <c r="O185" i="27" s="1"/>
  <c r="L184" i="27"/>
  <c r="K184" i="27"/>
  <c r="J184" i="27"/>
  <c r="P184" i="27" s="1"/>
  <c r="L183" i="27"/>
  <c r="K183" i="27"/>
  <c r="J183" i="27"/>
  <c r="M182" i="27"/>
  <c r="L182" i="27"/>
  <c r="K182" i="27"/>
  <c r="J182" i="27"/>
  <c r="P182" i="27" s="1"/>
  <c r="L181" i="27"/>
  <c r="K181" i="27"/>
  <c r="J181" i="27"/>
  <c r="U180" i="27"/>
  <c r="T180" i="27"/>
  <c r="S180" i="27"/>
  <c r="I180" i="27"/>
  <c r="M178" i="27"/>
  <c r="L178" i="27"/>
  <c r="K178" i="27"/>
  <c r="J178" i="27"/>
  <c r="P178" i="27" s="1"/>
  <c r="L177" i="27"/>
  <c r="K177" i="27"/>
  <c r="J177" i="27"/>
  <c r="P177" i="27" s="1"/>
  <c r="L176" i="27"/>
  <c r="K176" i="27"/>
  <c r="J176" i="27"/>
  <c r="L175" i="27"/>
  <c r="K175" i="27"/>
  <c r="J175" i="27"/>
  <c r="P175" i="27" s="1"/>
  <c r="L174" i="27"/>
  <c r="K174" i="27"/>
  <c r="J174" i="27"/>
  <c r="P174" i="27" s="1"/>
  <c r="L173" i="27"/>
  <c r="K173" i="27"/>
  <c r="J173" i="27"/>
  <c r="L172" i="27"/>
  <c r="K172" i="27"/>
  <c r="J172" i="27"/>
  <c r="P172" i="27" s="1"/>
  <c r="U171" i="27"/>
  <c r="T171" i="27"/>
  <c r="S171" i="27"/>
  <c r="I171" i="27"/>
  <c r="L169" i="27"/>
  <c r="K169" i="27"/>
  <c r="J169" i="27"/>
  <c r="P169" i="27" s="1"/>
  <c r="L168" i="27"/>
  <c r="K168" i="27"/>
  <c r="J168" i="27"/>
  <c r="L167" i="27"/>
  <c r="K167" i="27"/>
  <c r="J167" i="27"/>
  <c r="P167" i="27" s="1"/>
  <c r="U166" i="27"/>
  <c r="T166" i="27"/>
  <c r="S166" i="27"/>
  <c r="I166" i="27"/>
  <c r="L164" i="27"/>
  <c r="K164" i="27"/>
  <c r="J164" i="27"/>
  <c r="P164" i="27" s="1"/>
  <c r="L163" i="27"/>
  <c r="K163" i="27"/>
  <c r="J163" i="27"/>
  <c r="P163" i="27" s="1"/>
  <c r="L162" i="27"/>
  <c r="K162" i="27"/>
  <c r="J162" i="27"/>
  <c r="P162" i="27" s="1"/>
  <c r="L161" i="27"/>
  <c r="K161" i="27"/>
  <c r="J161" i="27"/>
  <c r="P161" i="27" s="1"/>
  <c r="M160" i="27"/>
  <c r="L160" i="27"/>
  <c r="K160" i="27"/>
  <c r="J160" i="27"/>
  <c r="P160" i="27" s="1"/>
  <c r="L159" i="27"/>
  <c r="K159" i="27"/>
  <c r="J159" i="27"/>
  <c r="P159" i="27" s="1"/>
  <c r="L158" i="27"/>
  <c r="K158" i="27"/>
  <c r="J158" i="27"/>
  <c r="P158" i="27" s="1"/>
  <c r="L157" i="27"/>
  <c r="K157" i="27"/>
  <c r="J157" i="27"/>
  <c r="L156" i="27"/>
  <c r="K156" i="27"/>
  <c r="J156" i="27"/>
  <c r="P156" i="27" s="1"/>
  <c r="L155" i="27"/>
  <c r="K155" i="27"/>
  <c r="J155" i="27"/>
  <c r="P155" i="27" s="1"/>
  <c r="L154" i="27"/>
  <c r="K154" i="27"/>
  <c r="J154" i="27"/>
  <c r="P154" i="27" s="1"/>
  <c r="L153" i="27"/>
  <c r="K153" i="27"/>
  <c r="J153" i="27"/>
  <c r="P153" i="27" s="1"/>
  <c r="M152" i="27"/>
  <c r="L152" i="27"/>
  <c r="K152" i="27"/>
  <c r="J152" i="27"/>
  <c r="P152" i="27" s="1"/>
  <c r="L151" i="27"/>
  <c r="K151" i="27"/>
  <c r="J151" i="27"/>
  <c r="P151" i="27" s="1"/>
  <c r="L150" i="27"/>
  <c r="K150" i="27"/>
  <c r="J150" i="27"/>
  <c r="P150" i="27" s="1"/>
  <c r="U149" i="27"/>
  <c r="T149" i="27"/>
  <c r="S149" i="27"/>
  <c r="I149" i="27"/>
  <c r="L147" i="27"/>
  <c r="K147" i="27"/>
  <c r="J147" i="27"/>
  <c r="P147" i="27" s="1"/>
  <c r="L146" i="27"/>
  <c r="K146" i="27"/>
  <c r="J146" i="27"/>
  <c r="L145" i="27"/>
  <c r="K145" i="27"/>
  <c r="J145" i="27"/>
  <c r="P145" i="27" s="1"/>
  <c r="L144" i="27"/>
  <c r="K144" i="27"/>
  <c r="J144" i="27"/>
  <c r="M144" i="27" s="1"/>
  <c r="L143" i="27"/>
  <c r="K143" i="27"/>
  <c r="J143" i="27"/>
  <c r="P143" i="27" s="1"/>
  <c r="L142" i="27"/>
  <c r="K142" i="27"/>
  <c r="J142" i="27"/>
  <c r="L141" i="27"/>
  <c r="K141" i="27"/>
  <c r="J141" i="27"/>
  <c r="P141" i="27" s="1"/>
  <c r="L140" i="27"/>
  <c r="K140" i="27"/>
  <c r="J140" i="27"/>
  <c r="L139" i="27"/>
  <c r="K139" i="27"/>
  <c r="J139" i="27"/>
  <c r="P139" i="27" s="1"/>
  <c r="L138" i="27"/>
  <c r="K138" i="27"/>
  <c r="J138" i="27"/>
  <c r="L137" i="27"/>
  <c r="K137" i="27"/>
  <c r="J137" i="27"/>
  <c r="P137" i="27" s="1"/>
  <c r="L136" i="27"/>
  <c r="K136" i="27"/>
  <c r="J136" i="27"/>
  <c r="P136" i="27" s="1"/>
  <c r="U135" i="27"/>
  <c r="T135" i="27"/>
  <c r="S135" i="27"/>
  <c r="I135" i="27"/>
  <c r="L133" i="27"/>
  <c r="K133" i="27"/>
  <c r="J133" i="27"/>
  <c r="L132" i="27"/>
  <c r="K132" i="27"/>
  <c r="J132" i="27"/>
  <c r="P132" i="27" s="1"/>
  <c r="L131" i="27"/>
  <c r="K131" i="27"/>
  <c r="J131" i="27"/>
  <c r="M131" i="27" s="1"/>
  <c r="L130" i="27"/>
  <c r="K130" i="27"/>
  <c r="J130" i="27"/>
  <c r="P130" i="27" s="1"/>
  <c r="L129" i="27"/>
  <c r="K129" i="27"/>
  <c r="J129" i="27"/>
  <c r="P129" i="27" s="1"/>
  <c r="U128" i="27"/>
  <c r="T128" i="27"/>
  <c r="S128" i="27"/>
  <c r="I128" i="27"/>
  <c r="L126" i="27"/>
  <c r="K126" i="27"/>
  <c r="J126" i="27"/>
  <c r="P126" i="27" s="1"/>
  <c r="L125" i="27"/>
  <c r="K125" i="27"/>
  <c r="J125" i="27"/>
  <c r="O124" i="27"/>
  <c r="L124" i="27"/>
  <c r="K124" i="27"/>
  <c r="J124" i="27"/>
  <c r="P124" i="27" s="1"/>
  <c r="M123" i="27"/>
  <c r="L123" i="27"/>
  <c r="K123" i="27"/>
  <c r="J123" i="27"/>
  <c r="L122" i="27"/>
  <c r="K122" i="27"/>
  <c r="J122" i="27"/>
  <c r="P122" i="27" s="1"/>
  <c r="L121" i="27"/>
  <c r="K121" i="27"/>
  <c r="J121" i="27"/>
  <c r="L120" i="27"/>
  <c r="K120" i="27"/>
  <c r="J120" i="27"/>
  <c r="P120" i="27" s="1"/>
  <c r="L119" i="27"/>
  <c r="K119" i="27"/>
  <c r="J119" i="27"/>
  <c r="M119" i="27" s="1"/>
  <c r="N119" i="27" s="1"/>
  <c r="L118" i="27"/>
  <c r="K118" i="27"/>
  <c r="J118" i="27"/>
  <c r="P118" i="27" s="1"/>
  <c r="L117" i="27"/>
  <c r="K117" i="27"/>
  <c r="J117" i="27"/>
  <c r="O116" i="27"/>
  <c r="L116" i="27"/>
  <c r="K116" i="27"/>
  <c r="J116" i="27"/>
  <c r="U115" i="27"/>
  <c r="T115" i="27"/>
  <c r="S115" i="27"/>
  <c r="I115" i="27"/>
  <c r="L113" i="27"/>
  <c r="K113" i="27"/>
  <c r="J113" i="27"/>
  <c r="P113" i="27" s="1"/>
  <c r="L112" i="27"/>
  <c r="K112" i="27"/>
  <c r="J112" i="27"/>
  <c r="L111" i="27"/>
  <c r="K111" i="27"/>
  <c r="J111" i="27"/>
  <c r="P111" i="27" s="1"/>
  <c r="M110" i="27"/>
  <c r="L110" i="27"/>
  <c r="K110" i="27"/>
  <c r="J110" i="27"/>
  <c r="M109" i="27"/>
  <c r="L109" i="27"/>
  <c r="K109" i="27"/>
  <c r="J109" i="27"/>
  <c r="P109" i="27" s="1"/>
  <c r="L108" i="27"/>
  <c r="K108" i="27"/>
  <c r="J108" i="27"/>
  <c r="L107" i="27"/>
  <c r="K107" i="27"/>
  <c r="K115" i="27" s="1"/>
  <c r="J107" i="27"/>
  <c r="P107" i="27" s="1"/>
  <c r="U106" i="27"/>
  <c r="T106" i="27"/>
  <c r="S106" i="27"/>
  <c r="I106" i="27"/>
  <c r="L104" i="27"/>
  <c r="K104" i="27"/>
  <c r="J104" i="27"/>
  <c r="P104" i="27" s="1"/>
  <c r="L103" i="27"/>
  <c r="K103" i="27"/>
  <c r="J103" i="27"/>
  <c r="L102" i="27"/>
  <c r="K102" i="27"/>
  <c r="J102" i="27"/>
  <c r="P102" i="27" s="1"/>
  <c r="L101" i="27"/>
  <c r="K101" i="27"/>
  <c r="J101" i="27"/>
  <c r="L100" i="27"/>
  <c r="K100" i="27"/>
  <c r="J100" i="27"/>
  <c r="P100" i="27" s="1"/>
  <c r="L99" i="27"/>
  <c r="K99" i="27"/>
  <c r="J99" i="27"/>
  <c r="L98" i="27"/>
  <c r="K98" i="27"/>
  <c r="J98" i="27"/>
  <c r="P98" i="27" s="1"/>
  <c r="L97" i="27"/>
  <c r="K97" i="27"/>
  <c r="J97" i="27"/>
  <c r="L96" i="27"/>
  <c r="K96" i="27"/>
  <c r="J96" i="27"/>
  <c r="P96" i="27" s="1"/>
  <c r="L95" i="27"/>
  <c r="K95" i="27"/>
  <c r="J95" i="27"/>
  <c r="L94" i="27"/>
  <c r="K94" i="27"/>
  <c r="J94" i="27"/>
  <c r="P94" i="27" s="1"/>
  <c r="L93" i="27"/>
  <c r="K93" i="27"/>
  <c r="J93" i="27"/>
  <c r="M92" i="27"/>
  <c r="L92" i="27"/>
  <c r="K92" i="27"/>
  <c r="J92" i="27"/>
  <c r="U91" i="27"/>
  <c r="T91" i="27"/>
  <c r="S91" i="27"/>
  <c r="I91" i="27"/>
  <c r="L90" i="27"/>
  <c r="K90" i="27"/>
  <c r="J90" i="27"/>
  <c r="P90" i="27" s="1"/>
  <c r="L89" i="27"/>
  <c r="K89" i="27"/>
  <c r="K91" i="27" s="1"/>
  <c r="J89" i="27"/>
  <c r="U88" i="27"/>
  <c r="T88" i="27"/>
  <c r="S88" i="27"/>
  <c r="I88" i="27"/>
  <c r="L86" i="27"/>
  <c r="K86" i="27"/>
  <c r="J86" i="27"/>
  <c r="L85" i="27"/>
  <c r="K85" i="27"/>
  <c r="J85" i="27"/>
  <c r="P85" i="27" s="1"/>
  <c r="L84" i="27"/>
  <c r="K84" i="27"/>
  <c r="J84" i="27"/>
  <c r="L83" i="27"/>
  <c r="K83" i="27"/>
  <c r="J83" i="27"/>
  <c r="P83" i="27" s="1"/>
  <c r="L82" i="27"/>
  <c r="K82" i="27"/>
  <c r="J82" i="27"/>
  <c r="L81" i="27"/>
  <c r="K81" i="27"/>
  <c r="J81" i="27"/>
  <c r="P81" i="27" s="1"/>
  <c r="L80" i="27"/>
  <c r="K80" i="27"/>
  <c r="J80" i="27"/>
  <c r="M79" i="27"/>
  <c r="L79" i="27"/>
  <c r="K79" i="27"/>
  <c r="J79" i="27"/>
  <c r="P79" i="27" s="1"/>
  <c r="L78" i="27"/>
  <c r="K78" i="27"/>
  <c r="J78" i="27"/>
  <c r="M77" i="27"/>
  <c r="L77" i="27"/>
  <c r="K77" i="27"/>
  <c r="J77" i="27"/>
  <c r="P77" i="27" s="1"/>
  <c r="L76" i="27"/>
  <c r="K76" i="27"/>
  <c r="J76" i="27"/>
  <c r="L75" i="27"/>
  <c r="K75" i="27"/>
  <c r="J75" i="27"/>
  <c r="P75" i="27" s="1"/>
  <c r="L74" i="27"/>
  <c r="K74" i="27"/>
  <c r="J74" i="27"/>
  <c r="U73" i="27"/>
  <c r="T73" i="27"/>
  <c r="S73" i="27"/>
  <c r="I73" i="27"/>
  <c r="L71" i="27"/>
  <c r="K71" i="27"/>
  <c r="J71" i="27"/>
  <c r="L70" i="27"/>
  <c r="K70" i="27"/>
  <c r="J70" i="27"/>
  <c r="P70" i="27" s="1"/>
  <c r="L69" i="27"/>
  <c r="K69" i="27"/>
  <c r="J69" i="27"/>
  <c r="L68" i="27"/>
  <c r="K68" i="27"/>
  <c r="J68" i="27"/>
  <c r="P68" i="27" s="1"/>
  <c r="L67" i="27"/>
  <c r="K67" i="27"/>
  <c r="J67" i="27"/>
  <c r="L66" i="27"/>
  <c r="K66" i="27"/>
  <c r="J66" i="27"/>
  <c r="P66" i="27" s="1"/>
  <c r="L65" i="27"/>
  <c r="K65" i="27"/>
  <c r="J65" i="27"/>
  <c r="L64" i="27"/>
  <c r="K64" i="27"/>
  <c r="J64" i="27"/>
  <c r="P64" i="27" s="1"/>
  <c r="L63" i="27"/>
  <c r="K63" i="27"/>
  <c r="J63" i="27"/>
  <c r="L62" i="27"/>
  <c r="K62" i="27"/>
  <c r="J62" i="27"/>
  <c r="P62" i="27" s="1"/>
  <c r="L61" i="27"/>
  <c r="K61" i="27"/>
  <c r="J61" i="27"/>
  <c r="U60" i="27"/>
  <c r="T60" i="27"/>
  <c r="S60" i="27"/>
  <c r="I60" i="27"/>
  <c r="L58" i="27"/>
  <c r="K58" i="27"/>
  <c r="J58" i="27"/>
  <c r="M57" i="27"/>
  <c r="L57" i="27"/>
  <c r="K57" i="27"/>
  <c r="J57" i="27"/>
  <c r="P57" i="27" s="1"/>
  <c r="L56" i="27"/>
  <c r="K56" i="27"/>
  <c r="J56" i="27"/>
  <c r="L55" i="27"/>
  <c r="K55" i="27"/>
  <c r="J55" i="27"/>
  <c r="P55" i="27" s="1"/>
  <c r="L54" i="27"/>
  <c r="K54" i="27"/>
  <c r="J54" i="27"/>
  <c r="L53" i="27"/>
  <c r="K53" i="27"/>
  <c r="J53" i="27"/>
  <c r="P53" i="27" s="1"/>
  <c r="L52" i="27"/>
  <c r="K52" i="27"/>
  <c r="J52" i="27"/>
  <c r="L51" i="27"/>
  <c r="K51" i="27"/>
  <c r="J51" i="27"/>
  <c r="P51" i="27" s="1"/>
  <c r="L50" i="27"/>
  <c r="K50" i="27"/>
  <c r="J50" i="27"/>
  <c r="L49" i="27"/>
  <c r="K49" i="27"/>
  <c r="J49" i="27"/>
  <c r="P49" i="27" s="1"/>
  <c r="U48" i="27"/>
  <c r="T48" i="27"/>
  <c r="S48" i="27"/>
  <c r="I48" i="27"/>
  <c r="L46" i="27"/>
  <c r="K46" i="27"/>
  <c r="J46" i="27"/>
  <c r="P46" i="27" s="1"/>
  <c r="L45" i="27"/>
  <c r="K45" i="27"/>
  <c r="J45" i="27"/>
  <c r="L44" i="27"/>
  <c r="K44" i="27"/>
  <c r="J44" i="27"/>
  <c r="P44" i="27" s="1"/>
  <c r="L43" i="27"/>
  <c r="K43" i="27"/>
  <c r="J43" i="27"/>
  <c r="L42" i="27"/>
  <c r="K42" i="27"/>
  <c r="J42" i="27"/>
  <c r="P42" i="27" s="1"/>
  <c r="L41" i="27"/>
  <c r="K41" i="27"/>
  <c r="J41" i="27"/>
  <c r="L40" i="27"/>
  <c r="K40" i="27"/>
  <c r="J40" i="27"/>
  <c r="P40" i="27" s="1"/>
  <c r="L39" i="27"/>
  <c r="L48" i="27" s="1"/>
  <c r="K39" i="27"/>
  <c r="J39" i="27"/>
  <c r="U38" i="27"/>
  <c r="T38" i="27"/>
  <c r="S38" i="27"/>
  <c r="I38" i="27"/>
  <c r="L36" i="27"/>
  <c r="K36" i="27"/>
  <c r="J36" i="27"/>
  <c r="L35" i="27"/>
  <c r="K35" i="27"/>
  <c r="J35" i="27"/>
  <c r="P35" i="27" s="1"/>
  <c r="L34" i="27"/>
  <c r="K34" i="27"/>
  <c r="J34" i="27"/>
  <c r="L33" i="27"/>
  <c r="K33" i="27"/>
  <c r="J33" i="27"/>
  <c r="P33" i="27" s="1"/>
  <c r="L32" i="27"/>
  <c r="K32" i="27"/>
  <c r="J32" i="27"/>
  <c r="M31" i="27"/>
  <c r="L31" i="27"/>
  <c r="K31" i="27"/>
  <c r="J31" i="27"/>
  <c r="P31" i="27" s="1"/>
  <c r="L30" i="27"/>
  <c r="K30" i="27"/>
  <c r="J30" i="27"/>
  <c r="L29" i="27"/>
  <c r="K29" i="27"/>
  <c r="J29" i="27"/>
  <c r="P29" i="27" s="1"/>
  <c r="L28" i="27"/>
  <c r="K28" i="27"/>
  <c r="J28" i="27"/>
  <c r="L27" i="27"/>
  <c r="K27" i="27"/>
  <c r="J27" i="27"/>
  <c r="P27" i="27" s="1"/>
  <c r="L26" i="27"/>
  <c r="K26" i="27"/>
  <c r="J26" i="27"/>
  <c r="L25" i="27"/>
  <c r="K25" i="27"/>
  <c r="J25" i="27"/>
  <c r="P25" i="27" s="1"/>
  <c r="L24" i="27"/>
  <c r="K24" i="27"/>
  <c r="J24" i="27"/>
  <c r="L23" i="27"/>
  <c r="K23" i="27"/>
  <c r="J23" i="27"/>
  <c r="P23" i="27" s="1"/>
  <c r="L22" i="27"/>
  <c r="K22" i="27"/>
  <c r="J22" i="27"/>
  <c r="M21" i="27"/>
  <c r="L21" i="27"/>
  <c r="K21" i="27"/>
  <c r="J21" i="27"/>
  <c r="P21" i="27" s="1"/>
  <c r="L20" i="27"/>
  <c r="K20" i="27"/>
  <c r="J20" i="27"/>
  <c r="L19" i="27"/>
  <c r="K19" i="27"/>
  <c r="J19" i="27"/>
  <c r="P19" i="27" s="1"/>
  <c r="L18" i="27"/>
  <c r="K18" i="27"/>
  <c r="J18" i="27"/>
  <c r="L17" i="27"/>
  <c r="K17" i="27"/>
  <c r="J17" i="27"/>
  <c r="P17" i="27" s="1"/>
  <c r="U16" i="27"/>
  <c r="T16" i="27"/>
  <c r="S16" i="27"/>
  <c r="I16" i="27"/>
  <c r="L14" i="27"/>
  <c r="K14" i="27"/>
  <c r="J14" i="27"/>
  <c r="P14" i="27" s="1"/>
  <c r="L13" i="27"/>
  <c r="K13" i="27"/>
  <c r="J13" i="27"/>
  <c r="P13" i="27" s="1"/>
  <c r="M12" i="27"/>
  <c r="L12" i="27"/>
  <c r="K12" i="27"/>
  <c r="J12" i="27"/>
  <c r="P12" i="27" s="1"/>
  <c r="M11" i="27"/>
  <c r="L11" i="27"/>
  <c r="K11" i="27"/>
  <c r="J11" i="27"/>
  <c r="P11" i="27" s="1"/>
  <c r="O10" i="27"/>
  <c r="L10" i="27"/>
  <c r="K10" i="27"/>
  <c r="J10" i="27"/>
  <c r="L9" i="27"/>
  <c r="K9" i="27"/>
  <c r="J9" i="27"/>
  <c r="P9" i="27" s="1"/>
  <c r="M8" i="27"/>
  <c r="L8" i="27"/>
  <c r="K8" i="27"/>
  <c r="J8" i="27"/>
  <c r="M19" i="27" l="1"/>
  <c r="M35" i="27"/>
  <c r="M64" i="27"/>
  <c r="N64" i="27" s="1"/>
  <c r="M75" i="27"/>
  <c r="M104" i="27"/>
  <c r="O132" i="27"/>
  <c r="O158" i="27"/>
  <c r="M172" i="27"/>
  <c r="M237" i="27"/>
  <c r="N237" i="27" s="1"/>
  <c r="N232" i="27"/>
  <c r="M14" i="27"/>
  <c r="M17" i="27"/>
  <c r="M33" i="27"/>
  <c r="L73" i="27"/>
  <c r="M62" i="27"/>
  <c r="M81" i="27"/>
  <c r="N81" i="27" s="1"/>
  <c r="M94" i="27"/>
  <c r="N94" i="27" s="1"/>
  <c r="N110" i="27"/>
  <c r="O120" i="27"/>
  <c r="M129" i="27"/>
  <c r="O155" i="27"/>
  <c r="M156" i="27"/>
  <c r="N156" i="27" s="1"/>
  <c r="L171" i="27"/>
  <c r="K191" i="27"/>
  <c r="L191" i="27"/>
  <c r="M184" i="27"/>
  <c r="K229" i="27"/>
  <c r="K274" i="27"/>
  <c r="N21" i="27"/>
  <c r="L88" i="27"/>
  <c r="N123" i="27"/>
  <c r="M136" i="27"/>
  <c r="M231" i="27"/>
  <c r="N231" i="27" s="1"/>
  <c r="L38" i="27"/>
  <c r="M26" i="27"/>
  <c r="P26" i="27"/>
  <c r="O28" i="27"/>
  <c r="P28" i="27"/>
  <c r="O40" i="27"/>
  <c r="M52" i="27"/>
  <c r="P52" i="27"/>
  <c r="O66" i="27"/>
  <c r="M69" i="27"/>
  <c r="N69" i="27" s="1"/>
  <c r="P69" i="27"/>
  <c r="O71" i="27"/>
  <c r="P71" i="27"/>
  <c r="M86" i="27"/>
  <c r="N86" i="27" s="1"/>
  <c r="P86" i="27"/>
  <c r="O96" i="27"/>
  <c r="O118" i="27"/>
  <c r="M138" i="27"/>
  <c r="N138" i="27" s="1"/>
  <c r="P138" i="27"/>
  <c r="O140" i="27"/>
  <c r="P140" i="27"/>
  <c r="O141" i="27"/>
  <c r="M146" i="27"/>
  <c r="P146" i="27"/>
  <c r="O167" i="27"/>
  <c r="O169" i="27"/>
  <c r="O174" i="27"/>
  <c r="O235" i="27"/>
  <c r="O11" i="27"/>
  <c r="O14" i="27"/>
  <c r="N17" i="27"/>
  <c r="M22" i="27"/>
  <c r="N22" i="27" s="1"/>
  <c r="P22" i="27"/>
  <c r="O24" i="27"/>
  <c r="P24" i="27"/>
  <c r="O35" i="27"/>
  <c r="M39" i="27"/>
  <c r="P39" i="27"/>
  <c r="O62" i="27"/>
  <c r="M65" i="27"/>
  <c r="N65" i="27" s="1"/>
  <c r="P65" i="27"/>
  <c r="O67" i="27"/>
  <c r="P67" i="27"/>
  <c r="O8" i="27"/>
  <c r="P8" i="27"/>
  <c r="I275" i="27"/>
  <c r="M18" i="27"/>
  <c r="P18" i="27"/>
  <c r="O20" i="27"/>
  <c r="P20" i="27"/>
  <c r="M27" i="27"/>
  <c r="M29" i="27"/>
  <c r="N29" i="27" s="1"/>
  <c r="O31" i="27"/>
  <c r="M34" i="27"/>
  <c r="P34" i="27"/>
  <c r="O36" i="27"/>
  <c r="P36" i="27"/>
  <c r="M44" i="27"/>
  <c r="M46" i="27"/>
  <c r="N46" i="27" s="1"/>
  <c r="M53" i="27"/>
  <c r="N53" i="27" s="1"/>
  <c r="M55" i="27"/>
  <c r="N55" i="27" s="1"/>
  <c r="O57" i="27"/>
  <c r="M61" i="27"/>
  <c r="P61" i="27"/>
  <c r="O63" i="27"/>
  <c r="P63" i="27"/>
  <c r="M70" i="27"/>
  <c r="O75" i="27"/>
  <c r="M78" i="27"/>
  <c r="N78" i="27" s="1"/>
  <c r="P78" i="27"/>
  <c r="O80" i="27"/>
  <c r="P80" i="27"/>
  <c r="L91" i="27"/>
  <c r="M90" i="27"/>
  <c r="N90" i="27" s="1"/>
  <c r="O93" i="27"/>
  <c r="P93" i="27"/>
  <c r="M100" i="27"/>
  <c r="M102" i="27"/>
  <c r="N102" i="27" s="1"/>
  <c r="O104" i="27"/>
  <c r="M108" i="27"/>
  <c r="N108" i="27" s="1"/>
  <c r="P108" i="27"/>
  <c r="O110" i="27"/>
  <c r="P110" i="27"/>
  <c r="N122" i="27"/>
  <c r="K149" i="27"/>
  <c r="M139" i="27"/>
  <c r="M147" i="27"/>
  <c r="N147" i="27" s="1"/>
  <c r="O152" i="27"/>
  <c r="M153" i="27"/>
  <c r="O156" i="27"/>
  <c r="M164" i="27"/>
  <c r="N164" i="27" s="1"/>
  <c r="K171" i="27"/>
  <c r="K180" i="27"/>
  <c r="O178" i="27"/>
  <c r="O182" i="27"/>
  <c r="O184" i="27"/>
  <c r="M186" i="27"/>
  <c r="M188" i="27"/>
  <c r="N188" i="27" s="1"/>
  <c r="M193" i="27"/>
  <c r="N193" i="27" s="1"/>
  <c r="M195" i="27"/>
  <c r="N195" i="27" s="1"/>
  <c r="M199" i="27"/>
  <c r="M204" i="27"/>
  <c r="M209" i="27"/>
  <c r="N209" i="27" s="1"/>
  <c r="M218" i="27"/>
  <c r="P218" i="27"/>
  <c r="O219" i="27"/>
  <c r="P219" i="27"/>
  <c r="M226" i="27"/>
  <c r="N226" i="27" s="1"/>
  <c r="P226" i="27"/>
  <c r="O227" i="27"/>
  <c r="P227" i="27"/>
  <c r="O230" i="27"/>
  <c r="P230" i="27"/>
  <c r="O232" i="27"/>
  <c r="P232" i="27"/>
  <c r="M243" i="27"/>
  <c r="N243" i="27" s="1"/>
  <c r="L257" i="27"/>
  <c r="O248" i="27"/>
  <c r="M250" i="27"/>
  <c r="N250" i="27" s="1"/>
  <c r="M252" i="27"/>
  <c r="P252" i="27"/>
  <c r="O253" i="27"/>
  <c r="P253" i="27"/>
  <c r="J263" i="27"/>
  <c r="P258" i="27"/>
  <c r="O261" i="27"/>
  <c r="M271" i="27"/>
  <c r="N271" i="27" s="1"/>
  <c r="P271" i="27"/>
  <c r="O272" i="27"/>
  <c r="P272" i="27"/>
  <c r="M43" i="27"/>
  <c r="N43" i="27" s="1"/>
  <c r="P43" i="27"/>
  <c r="J48" i="27"/>
  <c r="O49" i="27"/>
  <c r="M99" i="27"/>
  <c r="P99" i="27"/>
  <c r="O113" i="27"/>
  <c r="O143" i="27"/>
  <c r="M176" i="27"/>
  <c r="N176" i="27" s="1"/>
  <c r="P176" i="27"/>
  <c r="M189" i="27"/>
  <c r="N189" i="27" s="1"/>
  <c r="P189" i="27"/>
  <c r="K16" i="27"/>
  <c r="N11" i="27"/>
  <c r="M23" i="27"/>
  <c r="M25" i="27"/>
  <c r="N25" i="27" s="1"/>
  <c r="O27" i="27"/>
  <c r="M30" i="27"/>
  <c r="P30" i="27"/>
  <c r="O32" i="27"/>
  <c r="P32" i="27"/>
  <c r="T275" i="27"/>
  <c r="M40" i="27"/>
  <c r="M42" i="27"/>
  <c r="N42" i="27" s="1"/>
  <c r="O44" i="27"/>
  <c r="M49" i="27"/>
  <c r="M51" i="27"/>
  <c r="N51" i="27" s="1"/>
  <c r="O53" i="27"/>
  <c r="M56" i="27"/>
  <c r="N56" i="27" s="1"/>
  <c r="P56" i="27"/>
  <c r="O58" i="27"/>
  <c r="P58" i="27"/>
  <c r="M66" i="27"/>
  <c r="N66" i="27" s="1"/>
  <c r="M68" i="27"/>
  <c r="N68" i="27" s="1"/>
  <c r="O70" i="27"/>
  <c r="M74" i="27"/>
  <c r="N74" i="27" s="1"/>
  <c r="P74" i="27"/>
  <c r="O76" i="27"/>
  <c r="P76" i="27"/>
  <c r="M83" i="27"/>
  <c r="N83" i="27" s="1"/>
  <c r="M85" i="27"/>
  <c r="N85" i="27" s="1"/>
  <c r="M96" i="27"/>
  <c r="M98" i="27"/>
  <c r="N98" i="27" s="1"/>
  <c r="O100" i="27"/>
  <c r="M103" i="27"/>
  <c r="N103" i="27" s="1"/>
  <c r="P103" i="27"/>
  <c r="M113" i="27"/>
  <c r="L128" i="27"/>
  <c r="M118" i="27"/>
  <c r="N118" i="27" s="1"/>
  <c r="M122" i="27"/>
  <c r="M126" i="27"/>
  <c r="N126" i="27" s="1"/>
  <c r="N131" i="27"/>
  <c r="N136" i="27"/>
  <c r="O139" i="27"/>
  <c r="M140" i="27"/>
  <c r="M141" i="27"/>
  <c r="N141" i="27" s="1"/>
  <c r="M143" i="27"/>
  <c r="O147" i="27"/>
  <c r="M157" i="27"/>
  <c r="N157" i="27" s="1"/>
  <c r="P157" i="27"/>
  <c r="N160" i="27"/>
  <c r="O164" i="27"/>
  <c r="M167" i="27"/>
  <c r="N167" i="27" s="1"/>
  <c r="M169" i="27"/>
  <c r="N169" i="27" s="1"/>
  <c r="M174" i="27"/>
  <c r="N174" i="27" s="1"/>
  <c r="M181" i="27"/>
  <c r="N181" i="27" s="1"/>
  <c r="P181" i="27"/>
  <c r="O183" i="27"/>
  <c r="P183" i="27"/>
  <c r="M185" i="27"/>
  <c r="N185" i="27" s="1"/>
  <c r="P185" i="27"/>
  <c r="O186" i="27"/>
  <c r="O188" i="27"/>
  <c r="O193" i="27"/>
  <c r="O195" i="27"/>
  <c r="M196" i="27"/>
  <c r="N196" i="27" s="1"/>
  <c r="M198" i="27"/>
  <c r="P198" i="27"/>
  <c r="O199" i="27"/>
  <c r="M203" i="27"/>
  <c r="N203" i="27" s="1"/>
  <c r="P203" i="27"/>
  <c r="O204" i="27"/>
  <c r="M208" i="27"/>
  <c r="P208" i="27"/>
  <c r="O209" i="27"/>
  <c r="M213" i="27"/>
  <c r="P213" i="27"/>
  <c r="O214" i="27"/>
  <c r="P214" i="27"/>
  <c r="M235" i="27"/>
  <c r="M239" i="27"/>
  <c r="O243" i="27"/>
  <c r="O249" i="27"/>
  <c r="P249" i="27"/>
  <c r="M264" i="27"/>
  <c r="O265" i="27"/>
  <c r="M266" i="27"/>
  <c r="N266" i="27" s="1"/>
  <c r="O23" i="27"/>
  <c r="O45" i="27"/>
  <c r="P45" i="27"/>
  <c r="O54" i="27"/>
  <c r="P54" i="27"/>
  <c r="O83" i="27"/>
  <c r="O89" i="27"/>
  <c r="P89" i="27"/>
  <c r="J91" i="27"/>
  <c r="O101" i="27"/>
  <c r="P101" i="27"/>
  <c r="O122" i="27"/>
  <c r="O126" i="27"/>
  <c r="M194" i="27"/>
  <c r="N194" i="27" s="1"/>
  <c r="P194" i="27"/>
  <c r="M222" i="27"/>
  <c r="P222" i="27"/>
  <c r="O223" i="27"/>
  <c r="P223" i="27"/>
  <c r="O239" i="27"/>
  <c r="O266" i="27"/>
  <c r="M10" i="27"/>
  <c r="N10" i="27" s="1"/>
  <c r="P10" i="27"/>
  <c r="N12" i="27"/>
  <c r="O19" i="27"/>
  <c r="N33" i="27"/>
  <c r="O41" i="27"/>
  <c r="P41" i="27"/>
  <c r="O50" i="27"/>
  <c r="P50" i="27"/>
  <c r="N77" i="27"/>
  <c r="O79" i="27"/>
  <c r="M82" i="27"/>
  <c r="P82" i="27"/>
  <c r="O84" i="27"/>
  <c r="P84" i="27"/>
  <c r="J106" i="27"/>
  <c r="P92" i="27"/>
  <c r="O92" i="27"/>
  <c r="M95" i="27"/>
  <c r="P95" i="27"/>
  <c r="O97" i="27"/>
  <c r="P97" i="27"/>
  <c r="K106" i="27"/>
  <c r="O109" i="27"/>
  <c r="M112" i="27"/>
  <c r="N112" i="27" s="1"/>
  <c r="P112" i="27"/>
  <c r="M116" i="27"/>
  <c r="N116" i="27" s="1"/>
  <c r="P116" i="27"/>
  <c r="M117" i="27"/>
  <c r="N117" i="27" s="1"/>
  <c r="P117" i="27"/>
  <c r="O119" i="27"/>
  <c r="P119" i="27"/>
  <c r="M121" i="27"/>
  <c r="N121" i="27" s="1"/>
  <c r="P121" i="27"/>
  <c r="O123" i="27"/>
  <c r="P123" i="27"/>
  <c r="M125" i="27"/>
  <c r="N125" i="27" s="1"/>
  <c r="P125" i="27"/>
  <c r="O129" i="27"/>
  <c r="O131" i="27"/>
  <c r="P131" i="27"/>
  <c r="M133" i="27"/>
  <c r="N133" i="27" s="1"/>
  <c r="P133" i="27"/>
  <c r="M142" i="27"/>
  <c r="N142" i="27" s="1"/>
  <c r="P142" i="27"/>
  <c r="O144" i="27"/>
  <c r="P144" i="27"/>
  <c r="L166" i="27"/>
  <c r="O160" i="27"/>
  <c r="M168" i="27"/>
  <c r="N168" i="27" s="1"/>
  <c r="P168" i="27"/>
  <c r="M173" i="27"/>
  <c r="P173" i="27"/>
  <c r="N184" i="27"/>
  <c r="O231" i="27"/>
  <c r="O236" i="27"/>
  <c r="P236" i="27"/>
  <c r="O240" i="27"/>
  <c r="P240" i="27"/>
  <c r="M241" i="27"/>
  <c r="N241" i="27" s="1"/>
  <c r="P241" i="27"/>
  <c r="M248" i="27"/>
  <c r="N248" i="27" s="1"/>
  <c r="N249" i="27"/>
  <c r="O252" i="27"/>
  <c r="M253" i="27"/>
  <c r="M254" i="27"/>
  <c r="N254" i="27" s="1"/>
  <c r="O255" i="27"/>
  <c r="M258" i="27"/>
  <c r="N258" i="27" s="1"/>
  <c r="M259" i="27"/>
  <c r="N259" i="27" s="1"/>
  <c r="O260" i="27"/>
  <c r="M261" i="27"/>
  <c r="N261" i="27" s="1"/>
  <c r="K268" i="27"/>
  <c r="M269" i="27"/>
  <c r="O270" i="27"/>
  <c r="O271" i="27"/>
  <c r="M272" i="27"/>
  <c r="N272" i="27" s="1"/>
  <c r="N52" i="27"/>
  <c r="N82" i="27"/>
  <c r="M171" i="27"/>
  <c r="N198" i="27"/>
  <c r="N14" i="27"/>
  <c r="N26" i="27"/>
  <c r="N30" i="27"/>
  <c r="N34" i="27"/>
  <c r="N95" i="27"/>
  <c r="N99" i="27"/>
  <c r="N144" i="27"/>
  <c r="N146" i="27"/>
  <c r="N152" i="27"/>
  <c r="N153" i="27"/>
  <c r="N186" i="27"/>
  <c r="N199" i="27"/>
  <c r="N204" i="27"/>
  <c r="N214" i="27"/>
  <c r="N235" i="27"/>
  <c r="N236" i="27"/>
  <c r="N239" i="27"/>
  <c r="N8" i="27"/>
  <c r="M13" i="27"/>
  <c r="N13" i="27" s="1"/>
  <c r="N28" i="27"/>
  <c r="L115" i="27"/>
  <c r="M130" i="27"/>
  <c r="N130" i="27" s="1"/>
  <c r="J135" i="27"/>
  <c r="L149" i="27"/>
  <c r="M9" i="27"/>
  <c r="N9" i="27" s="1"/>
  <c r="O9" i="27"/>
  <c r="M111" i="27"/>
  <c r="N111" i="27" s="1"/>
  <c r="O111" i="27"/>
  <c r="O161" i="27"/>
  <c r="M161" i="27"/>
  <c r="N161" i="27" s="1"/>
  <c r="K48" i="27"/>
  <c r="K73" i="27"/>
  <c r="J115" i="27"/>
  <c r="M107" i="27"/>
  <c r="O107" i="27"/>
  <c r="M137" i="27"/>
  <c r="O137" i="27"/>
  <c r="M145" i="27"/>
  <c r="N145" i="27" s="1"/>
  <c r="O145" i="27"/>
  <c r="M155" i="27"/>
  <c r="N155" i="27" s="1"/>
  <c r="M177" i="27"/>
  <c r="O177" i="27"/>
  <c r="L16" i="27"/>
  <c r="O13" i="27"/>
  <c r="Q275" i="27"/>
  <c r="U275" i="27"/>
  <c r="K88" i="27"/>
  <c r="K128" i="27"/>
  <c r="O130" i="27"/>
  <c r="L135" i="27"/>
  <c r="M158" i="27"/>
  <c r="N158" i="27" s="1"/>
  <c r="M159" i="27"/>
  <c r="N159" i="27" s="1"/>
  <c r="O159" i="27"/>
  <c r="M162" i="27"/>
  <c r="N162" i="27" s="1"/>
  <c r="O162" i="27"/>
  <c r="N173" i="27"/>
  <c r="L180" i="27"/>
  <c r="O187" i="27"/>
  <c r="M187" i="27"/>
  <c r="N187" i="27" s="1"/>
  <c r="J191" i="27"/>
  <c r="J206" i="27"/>
  <c r="M202" i="27"/>
  <c r="O202" i="27"/>
  <c r="N218" i="27"/>
  <c r="L229" i="27"/>
  <c r="O220" i="27"/>
  <c r="M220" i="27"/>
  <c r="N220" i="27" s="1"/>
  <c r="O246" i="27"/>
  <c r="J257" i="27"/>
  <c r="M246" i="27"/>
  <c r="M255" i="27"/>
  <c r="N255" i="27" s="1"/>
  <c r="N264" i="27"/>
  <c r="O12" i="27"/>
  <c r="S275" i="27"/>
  <c r="K38" i="27"/>
  <c r="O17" i="27"/>
  <c r="N18" i="27"/>
  <c r="M20" i="27"/>
  <c r="N20" i="27" s="1"/>
  <c r="O21" i="27"/>
  <c r="M24" i="27"/>
  <c r="N24" i="27" s="1"/>
  <c r="O25" i="27"/>
  <c r="M28" i="27"/>
  <c r="O29" i="27"/>
  <c r="M32" i="27"/>
  <c r="N32" i="27" s="1"/>
  <c r="O33" i="27"/>
  <c r="M36" i="27"/>
  <c r="N36" i="27" s="1"/>
  <c r="J38" i="27"/>
  <c r="N39" i="27"/>
  <c r="M41" i="27"/>
  <c r="O42" i="27"/>
  <c r="M45" i="27"/>
  <c r="N45" i="27" s="1"/>
  <c r="O46" i="27"/>
  <c r="K60" i="27"/>
  <c r="M50" i="27"/>
  <c r="O51" i="27"/>
  <c r="M54" i="27"/>
  <c r="N54" i="27" s="1"/>
  <c r="O55" i="27"/>
  <c r="M58" i="27"/>
  <c r="N58" i="27" s="1"/>
  <c r="J60" i="27"/>
  <c r="N61" i="27"/>
  <c r="M63" i="27"/>
  <c r="N63" i="27" s="1"/>
  <c r="O64" i="27"/>
  <c r="M67" i="27"/>
  <c r="N67" i="27" s="1"/>
  <c r="O68" i="27"/>
  <c r="M71" i="27"/>
  <c r="N71" i="27" s="1"/>
  <c r="J73" i="27"/>
  <c r="M76" i="27"/>
  <c r="N76" i="27" s="1"/>
  <c r="O77" i="27"/>
  <c r="M80" i="27"/>
  <c r="N80" i="27" s="1"/>
  <c r="O81" i="27"/>
  <c r="M84" i="27"/>
  <c r="N84" i="27" s="1"/>
  <c r="O85" i="27"/>
  <c r="J88" i="27"/>
  <c r="M89" i="27"/>
  <c r="M91" i="27" s="1"/>
  <c r="O90" i="27"/>
  <c r="M93" i="27"/>
  <c r="O94" i="27"/>
  <c r="M97" i="27"/>
  <c r="N97" i="27" s="1"/>
  <c r="O98" i="27"/>
  <c r="M101" i="27"/>
  <c r="N101" i="27" s="1"/>
  <c r="O102" i="27"/>
  <c r="O108" i="27"/>
  <c r="N109" i="27"/>
  <c r="O112" i="27"/>
  <c r="N113" i="27"/>
  <c r="M120" i="27"/>
  <c r="M124" i="27"/>
  <c r="N124" i="27" s="1"/>
  <c r="N129" i="27"/>
  <c r="N135" i="27" s="1"/>
  <c r="M132" i="27"/>
  <c r="N132" i="27" s="1"/>
  <c r="J166" i="27"/>
  <c r="M150" i="27"/>
  <c r="O150" i="27"/>
  <c r="O153" i="27"/>
  <c r="M163" i="27"/>
  <c r="N163" i="27" s="1"/>
  <c r="O163" i="27"/>
  <c r="O168" i="27"/>
  <c r="J180" i="27"/>
  <c r="O172" i="27"/>
  <c r="N172" i="27"/>
  <c r="O173" i="27"/>
  <c r="O175" i="27"/>
  <c r="M175" i="27"/>
  <c r="N175" i="27" s="1"/>
  <c r="N177" i="27"/>
  <c r="M183" i="27"/>
  <c r="N183" i="27" s="1"/>
  <c r="L201" i="27"/>
  <c r="K201" i="27"/>
  <c r="O194" i="27"/>
  <c r="O196" i="27"/>
  <c r="J229" i="27"/>
  <c r="M217" i="27"/>
  <c r="O217" i="27"/>
  <c r="N219" i="27"/>
  <c r="O233" i="27"/>
  <c r="M233" i="27"/>
  <c r="N233" i="27" s="1"/>
  <c r="M234" i="27"/>
  <c r="N234" i="27" s="1"/>
  <c r="O234" i="27"/>
  <c r="O237" i="27"/>
  <c r="K257" i="27"/>
  <c r="L263" i="27"/>
  <c r="M265" i="27"/>
  <c r="N265" i="27" s="1"/>
  <c r="J201" i="27"/>
  <c r="O192" i="27"/>
  <c r="L206" i="27"/>
  <c r="J211" i="27"/>
  <c r="M207" i="27"/>
  <c r="N213" i="27"/>
  <c r="L216" i="27"/>
  <c r="M221" i="27"/>
  <c r="N221" i="27" s="1"/>
  <c r="M251" i="27"/>
  <c r="N251" i="27" s="1"/>
  <c r="O251" i="27"/>
  <c r="J16" i="27"/>
  <c r="R275" i="27"/>
  <c r="L106" i="27"/>
  <c r="O117" i="27"/>
  <c r="O121" i="27"/>
  <c r="O125" i="27"/>
  <c r="O18" i="27"/>
  <c r="N19" i="27"/>
  <c r="O22" i="27"/>
  <c r="N23" i="27"/>
  <c r="O26" i="27"/>
  <c r="N27" i="27"/>
  <c r="O30" i="27"/>
  <c r="N31" i="27"/>
  <c r="O34" i="27"/>
  <c r="N35" i="27"/>
  <c r="O39" i="27"/>
  <c r="N40" i="27"/>
  <c r="O43" i="27"/>
  <c r="N44" i="27"/>
  <c r="N49" i="27"/>
  <c r="O52" i="27"/>
  <c r="O56" i="27"/>
  <c r="N57" i="27"/>
  <c r="L60" i="27"/>
  <c r="O61" i="27"/>
  <c r="N62" i="27"/>
  <c r="O65" i="27"/>
  <c r="O69" i="27"/>
  <c r="N70" i="27"/>
  <c r="O74" i="27"/>
  <c r="N75" i="27"/>
  <c r="O78" i="27"/>
  <c r="N79" i="27"/>
  <c r="O82" i="27"/>
  <c r="O86" i="27"/>
  <c r="N89" i="27"/>
  <c r="N91" i="27" s="1"/>
  <c r="N92" i="27"/>
  <c r="O95" i="27"/>
  <c r="N96" i="27"/>
  <c r="O99" i="27"/>
  <c r="N100" i="27"/>
  <c r="O103" i="27"/>
  <c r="N104" i="27"/>
  <c r="J128" i="27"/>
  <c r="K135" i="27"/>
  <c r="N140" i="27"/>
  <c r="K166" i="27"/>
  <c r="M151" i="27"/>
  <c r="N151" i="27" s="1"/>
  <c r="O151" i="27"/>
  <c r="M154" i="27"/>
  <c r="N154" i="27" s="1"/>
  <c r="O154" i="27"/>
  <c r="O157" i="27"/>
  <c r="O176" i="27"/>
  <c r="N178" i="27"/>
  <c r="O181" i="27"/>
  <c r="N182" i="27"/>
  <c r="M192" i="27"/>
  <c r="M197" i="27"/>
  <c r="N197" i="27" s="1"/>
  <c r="O197" i="27"/>
  <c r="O207" i="27"/>
  <c r="O221" i="27"/>
  <c r="N223" i="27"/>
  <c r="J245" i="27"/>
  <c r="M230" i="27"/>
  <c r="M238" i="27"/>
  <c r="N238" i="27" s="1"/>
  <c r="O238" i="27"/>
  <c r="O241" i="27"/>
  <c r="L245" i="27"/>
  <c r="N269" i="27"/>
  <c r="L274" i="27"/>
  <c r="O133" i="27"/>
  <c r="J149" i="27"/>
  <c r="O136" i="27"/>
  <c r="O138" i="27"/>
  <c r="N139" i="27"/>
  <c r="O142" i="27"/>
  <c r="N143" i="27"/>
  <c r="O146" i="27"/>
  <c r="J171" i="27"/>
  <c r="O189" i="27"/>
  <c r="N208" i="27"/>
  <c r="L211" i="27"/>
  <c r="J216" i="27"/>
  <c r="M212" i="27"/>
  <c r="O212" i="27"/>
  <c r="N222" i="27"/>
  <c r="O224" i="27"/>
  <c r="M224" i="27"/>
  <c r="N224" i="27" s="1"/>
  <c r="M225" i="27"/>
  <c r="N225" i="27" s="1"/>
  <c r="O225" i="27"/>
  <c r="N227" i="27"/>
  <c r="K245" i="27"/>
  <c r="N253" i="27"/>
  <c r="M260" i="27"/>
  <c r="N260" i="27" s="1"/>
  <c r="M270" i="27"/>
  <c r="N270" i="27" s="1"/>
  <c r="K206" i="27"/>
  <c r="K211" i="27"/>
  <c r="K216" i="27"/>
  <c r="N240" i="27"/>
  <c r="M242" i="27"/>
  <c r="N242" i="27" s="1"/>
  <c r="O242" i="27"/>
  <c r="M247" i="27"/>
  <c r="N247" i="27" s="1"/>
  <c r="O247" i="27"/>
  <c r="O250" i="27"/>
  <c r="N252" i="27"/>
  <c r="O254" i="27"/>
  <c r="O259" i="27"/>
  <c r="O264" i="27"/>
  <c r="J268" i="27"/>
  <c r="J274" i="27"/>
  <c r="O269" i="27"/>
  <c r="O258" i="27"/>
  <c r="N171" i="27" l="1"/>
  <c r="N191" i="27"/>
  <c r="M274" i="27"/>
  <c r="K275" i="27"/>
  <c r="M135" i="27"/>
  <c r="N88" i="27"/>
  <c r="M48" i="27"/>
  <c r="N274" i="27"/>
  <c r="M106" i="27"/>
  <c r="M60" i="27"/>
  <c r="M38" i="27"/>
  <c r="N268" i="27"/>
  <c r="M180" i="27"/>
  <c r="N38" i="27"/>
  <c r="N41" i="27"/>
  <c r="N48" i="27" s="1"/>
  <c r="N16" i="27"/>
  <c r="M191" i="27"/>
  <c r="N73" i="27"/>
  <c r="M16" i="27"/>
  <c r="M216" i="27"/>
  <c r="N212" i="27"/>
  <c r="N216" i="27" s="1"/>
  <c r="M263" i="27"/>
  <c r="M201" i="27"/>
  <c r="N192" i="27"/>
  <c r="N201" i="27" s="1"/>
  <c r="M88" i="27"/>
  <c r="N263" i="27"/>
  <c r="M229" i="27"/>
  <c r="N217" i="27"/>
  <c r="N229" i="27" s="1"/>
  <c r="M268" i="27"/>
  <c r="M149" i="27"/>
  <c r="N137" i="27"/>
  <c r="N149" i="27" s="1"/>
  <c r="M115" i="27"/>
  <c r="N107" i="27"/>
  <c r="N115" i="27" s="1"/>
  <c r="N50" i="27"/>
  <c r="N60" i="27" s="1"/>
  <c r="M73" i="27"/>
  <c r="M166" i="27"/>
  <c r="N150" i="27"/>
  <c r="N166" i="27" s="1"/>
  <c r="M245" i="27"/>
  <c r="N230" i="27"/>
  <c r="N245" i="27" s="1"/>
  <c r="N120" i="27"/>
  <c r="N128" i="27" s="1"/>
  <c r="M128" i="27"/>
  <c r="M257" i="27"/>
  <c r="N246" i="27"/>
  <c r="N257" i="27" s="1"/>
  <c r="N93" i="27"/>
  <c r="N106" i="27" s="1"/>
  <c r="J275" i="27"/>
  <c r="N207" i="27"/>
  <c r="N211" i="27" s="1"/>
  <c r="M211" i="27"/>
  <c r="N180" i="27"/>
  <c r="N202" i="27"/>
  <c r="N206" i="27" s="1"/>
  <c r="M206" i="27"/>
  <c r="L275" i="27"/>
  <c r="M275" i="27" l="1"/>
  <c r="N275" i="27"/>
  <c r="K17" i="26" l="1"/>
  <c r="K39" i="26"/>
  <c r="K49" i="26"/>
  <c r="K61" i="26"/>
  <c r="K74" i="26"/>
  <c r="K89" i="26"/>
  <c r="K92" i="26"/>
  <c r="K107" i="26"/>
  <c r="K117" i="26"/>
  <c r="K130" i="26"/>
  <c r="K137" i="26"/>
  <c r="K152" i="26"/>
  <c r="K169" i="26"/>
  <c r="K174" i="26"/>
  <c r="K183" i="26"/>
  <c r="K194" i="26"/>
  <c r="K204" i="26"/>
  <c r="K209" i="26"/>
  <c r="K214" i="26"/>
  <c r="K219" i="26"/>
  <c r="K232" i="26"/>
  <c r="K248" i="26"/>
  <c r="K260" i="26"/>
  <c r="K266" i="26"/>
  <c r="K271" i="26"/>
  <c r="K277" i="26"/>
  <c r="K278" i="26" l="1"/>
  <c r="V277" i="26"/>
  <c r="U277" i="26"/>
  <c r="T277" i="26"/>
  <c r="S277" i="26"/>
  <c r="V271" i="26"/>
  <c r="U271" i="26"/>
  <c r="T271" i="26"/>
  <c r="S271" i="26"/>
  <c r="V266" i="26"/>
  <c r="U266" i="26"/>
  <c r="T266" i="26"/>
  <c r="S266" i="26"/>
  <c r="V260" i="26"/>
  <c r="U260" i="26"/>
  <c r="T260" i="26"/>
  <c r="S260" i="26"/>
  <c r="V248" i="26"/>
  <c r="U248" i="26"/>
  <c r="T248" i="26"/>
  <c r="S248" i="26"/>
  <c r="V232" i="26"/>
  <c r="U232" i="26"/>
  <c r="T232" i="26"/>
  <c r="S232" i="26"/>
  <c r="V219" i="26"/>
  <c r="U219" i="26"/>
  <c r="T219" i="26"/>
  <c r="S219" i="26"/>
  <c r="V214" i="26"/>
  <c r="U214" i="26"/>
  <c r="T214" i="26"/>
  <c r="S214" i="26"/>
  <c r="V209" i="26"/>
  <c r="U209" i="26"/>
  <c r="T209" i="26"/>
  <c r="S209" i="26"/>
  <c r="V204" i="26"/>
  <c r="U204" i="26"/>
  <c r="T204" i="26"/>
  <c r="S204" i="26"/>
  <c r="V194" i="26"/>
  <c r="U194" i="26"/>
  <c r="T194" i="26"/>
  <c r="S194" i="26"/>
  <c r="V183" i="26"/>
  <c r="U183" i="26"/>
  <c r="T183" i="26"/>
  <c r="S183" i="26"/>
  <c r="V174" i="26"/>
  <c r="U174" i="26"/>
  <c r="T174" i="26"/>
  <c r="S174" i="26"/>
  <c r="V169" i="26"/>
  <c r="U169" i="26"/>
  <c r="T169" i="26"/>
  <c r="S169" i="26"/>
  <c r="V152" i="26"/>
  <c r="U152" i="26"/>
  <c r="T152" i="26"/>
  <c r="S152" i="26"/>
  <c r="V137" i="26"/>
  <c r="U137" i="26"/>
  <c r="T137" i="26"/>
  <c r="S137" i="26"/>
  <c r="V130" i="26"/>
  <c r="U130" i="26"/>
  <c r="T130" i="26"/>
  <c r="S130" i="26"/>
  <c r="V117" i="26"/>
  <c r="U117" i="26"/>
  <c r="T117" i="26"/>
  <c r="S117" i="26"/>
  <c r="V107" i="26"/>
  <c r="U107" i="26"/>
  <c r="T107" i="26"/>
  <c r="S107" i="26"/>
  <c r="V92" i="26"/>
  <c r="U92" i="26"/>
  <c r="T92" i="26"/>
  <c r="S92" i="26"/>
  <c r="V89" i="26"/>
  <c r="U89" i="26"/>
  <c r="T89" i="26"/>
  <c r="S89" i="26"/>
  <c r="V74" i="26"/>
  <c r="U74" i="26"/>
  <c r="T74" i="26"/>
  <c r="S74" i="26"/>
  <c r="V61" i="26"/>
  <c r="U61" i="26"/>
  <c r="T61" i="26"/>
  <c r="S61" i="26"/>
  <c r="V49" i="26"/>
  <c r="U49" i="26"/>
  <c r="T49" i="26"/>
  <c r="S49" i="26"/>
  <c r="V39" i="26"/>
  <c r="U39" i="26"/>
  <c r="T39" i="26"/>
  <c r="S39" i="26"/>
  <c r="V17" i="26"/>
  <c r="U17" i="26"/>
  <c r="T17" i="26"/>
  <c r="S17" i="26"/>
  <c r="T278" i="26" l="1"/>
  <c r="U278" i="26"/>
  <c r="S278" i="26"/>
  <c r="V278" i="26"/>
  <c r="X274" i="25" l="1"/>
  <c r="W274" i="25"/>
  <c r="V274" i="25"/>
  <c r="K274" i="25"/>
  <c r="J274" i="25"/>
  <c r="I274" i="25"/>
  <c r="O272" i="25"/>
  <c r="N272" i="25"/>
  <c r="M272" i="25"/>
  <c r="P272" i="25" s="1"/>
  <c r="O271" i="25"/>
  <c r="N271" i="25"/>
  <c r="M271" i="25"/>
  <c r="O270" i="25"/>
  <c r="N270" i="25"/>
  <c r="M270" i="25"/>
  <c r="O269" i="25"/>
  <c r="N269" i="25"/>
  <c r="M269" i="25"/>
  <c r="R269" i="25" s="1"/>
  <c r="X268" i="25"/>
  <c r="W268" i="25"/>
  <c r="V268" i="25"/>
  <c r="K268" i="25"/>
  <c r="J268" i="25"/>
  <c r="I268" i="25"/>
  <c r="O266" i="25"/>
  <c r="N266" i="25"/>
  <c r="M266" i="25"/>
  <c r="R266" i="25" s="1"/>
  <c r="O265" i="25"/>
  <c r="N265" i="25"/>
  <c r="M265" i="25"/>
  <c r="P265" i="25" s="1"/>
  <c r="O264" i="25"/>
  <c r="N264" i="25"/>
  <c r="M264" i="25"/>
  <c r="X263" i="25"/>
  <c r="W263" i="25"/>
  <c r="V263" i="25"/>
  <c r="K263" i="25"/>
  <c r="J263" i="25"/>
  <c r="I263" i="25"/>
  <c r="O261" i="25"/>
  <c r="N261" i="25"/>
  <c r="M261" i="25"/>
  <c r="R261" i="25" s="1"/>
  <c r="O260" i="25"/>
  <c r="N260" i="25"/>
  <c r="M260" i="25"/>
  <c r="P260" i="25" s="1"/>
  <c r="Q260" i="25" s="1"/>
  <c r="O259" i="25"/>
  <c r="N259" i="25"/>
  <c r="M259" i="25"/>
  <c r="S259" i="25" s="1"/>
  <c r="O258" i="25"/>
  <c r="N258" i="25"/>
  <c r="M258" i="25"/>
  <c r="R258" i="25" s="1"/>
  <c r="X257" i="25"/>
  <c r="W257" i="25"/>
  <c r="V257" i="25"/>
  <c r="K257" i="25"/>
  <c r="J257" i="25"/>
  <c r="I257" i="25"/>
  <c r="O255" i="25"/>
  <c r="N255" i="25"/>
  <c r="M255" i="25"/>
  <c r="P255" i="25" s="1"/>
  <c r="O254" i="25"/>
  <c r="N254" i="25"/>
  <c r="M254" i="25"/>
  <c r="O253" i="25"/>
  <c r="N253" i="25"/>
  <c r="M253" i="25"/>
  <c r="O252" i="25"/>
  <c r="N252" i="25"/>
  <c r="M252" i="25"/>
  <c r="S252" i="25" s="1"/>
  <c r="O251" i="25"/>
  <c r="N251" i="25"/>
  <c r="M251" i="25"/>
  <c r="O250" i="25"/>
  <c r="N250" i="25"/>
  <c r="M250" i="25"/>
  <c r="R250" i="25" s="1"/>
  <c r="O249" i="25"/>
  <c r="N249" i="25"/>
  <c r="M249" i="25"/>
  <c r="P249" i="25" s="1"/>
  <c r="O248" i="25"/>
  <c r="N248" i="25"/>
  <c r="M248" i="25"/>
  <c r="R248" i="25" s="1"/>
  <c r="O247" i="25"/>
  <c r="N247" i="25"/>
  <c r="M247" i="25"/>
  <c r="P247" i="25" s="1"/>
  <c r="O246" i="25"/>
  <c r="N246" i="25"/>
  <c r="M246" i="25"/>
  <c r="X245" i="25"/>
  <c r="W245" i="25"/>
  <c r="V245" i="25"/>
  <c r="K245" i="25"/>
  <c r="J245" i="25"/>
  <c r="I245" i="25"/>
  <c r="O243" i="25"/>
  <c r="N243" i="25"/>
  <c r="M243" i="25"/>
  <c r="O242" i="25"/>
  <c r="N242" i="25"/>
  <c r="M242" i="25"/>
  <c r="P242" i="25" s="1"/>
  <c r="O241" i="25"/>
  <c r="N241" i="25"/>
  <c r="M241" i="25"/>
  <c r="O240" i="25"/>
  <c r="N240" i="25"/>
  <c r="M240" i="25"/>
  <c r="P240" i="25" s="1"/>
  <c r="O239" i="25"/>
  <c r="N239" i="25"/>
  <c r="M239" i="25"/>
  <c r="P239" i="25" s="1"/>
  <c r="O238" i="25"/>
  <c r="N238" i="25"/>
  <c r="M238" i="25"/>
  <c r="P238" i="25" s="1"/>
  <c r="O237" i="25"/>
  <c r="N237" i="25"/>
  <c r="M237" i="25"/>
  <c r="O236" i="25"/>
  <c r="N236" i="25"/>
  <c r="M236" i="25"/>
  <c r="P236" i="25" s="1"/>
  <c r="O235" i="25"/>
  <c r="N235" i="25"/>
  <c r="M235" i="25"/>
  <c r="O234" i="25"/>
  <c r="N234" i="25"/>
  <c r="M234" i="25"/>
  <c r="P234" i="25" s="1"/>
  <c r="O233" i="25"/>
  <c r="N233" i="25"/>
  <c r="M233" i="25"/>
  <c r="O232" i="25"/>
  <c r="N232" i="25"/>
  <c r="M232" i="25"/>
  <c r="P232" i="25" s="1"/>
  <c r="O231" i="25"/>
  <c r="N231" i="25"/>
  <c r="M231" i="25"/>
  <c r="P231" i="25" s="1"/>
  <c r="X229" i="25"/>
  <c r="W229" i="25"/>
  <c r="V229" i="25"/>
  <c r="K229" i="25"/>
  <c r="J229" i="25"/>
  <c r="I229" i="25"/>
  <c r="O227" i="25"/>
  <c r="N227" i="25"/>
  <c r="M227" i="25"/>
  <c r="P227" i="25" s="1"/>
  <c r="O226" i="25"/>
  <c r="N226" i="25"/>
  <c r="M226" i="25"/>
  <c r="S226" i="25" s="1"/>
  <c r="O225" i="25"/>
  <c r="N225" i="25"/>
  <c r="M225" i="25"/>
  <c r="P225" i="25" s="1"/>
  <c r="O224" i="25"/>
  <c r="N224" i="25"/>
  <c r="M224" i="25"/>
  <c r="S224" i="25" s="1"/>
  <c r="O223" i="25"/>
  <c r="N223" i="25"/>
  <c r="M223" i="25"/>
  <c r="O222" i="25"/>
  <c r="N222" i="25"/>
  <c r="M222" i="25"/>
  <c r="R222" i="25" s="1"/>
  <c r="O221" i="25"/>
  <c r="N221" i="25"/>
  <c r="M221" i="25"/>
  <c r="P221" i="25" s="1"/>
  <c r="O220" i="25"/>
  <c r="N220" i="25"/>
  <c r="M220" i="25"/>
  <c r="O219" i="25"/>
  <c r="N219" i="25"/>
  <c r="M219" i="25"/>
  <c r="R219" i="25" s="1"/>
  <c r="O218" i="25"/>
  <c r="N218" i="25"/>
  <c r="M218" i="25"/>
  <c r="S218" i="25" s="1"/>
  <c r="O217" i="25"/>
  <c r="N217" i="25"/>
  <c r="M217" i="25"/>
  <c r="S217" i="25" s="1"/>
  <c r="X216" i="25"/>
  <c r="W216" i="25"/>
  <c r="V216" i="25"/>
  <c r="K216" i="25"/>
  <c r="J216" i="25"/>
  <c r="I216" i="25"/>
  <c r="O214" i="25"/>
  <c r="N214" i="25"/>
  <c r="M214" i="25"/>
  <c r="P214" i="25" s="1"/>
  <c r="O213" i="25"/>
  <c r="N213" i="25"/>
  <c r="M213" i="25"/>
  <c r="S213" i="25" s="1"/>
  <c r="P212" i="25"/>
  <c r="O212" i="25"/>
  <c r="N212" i="25"/>
  <c r="M212" i="25"/>
  <c r="R212" i="25" s="1"/>
  <c r="X211" i="25"/>
  <c r="W211" i="25"/>
  <c r="V211" i="25"/>
  <c r="K211" i="25"/>
  <c r="J211" i="25"/>
  <c r="I211" i="25"/>
  <c r="O209" i="25"/>
  <c r="N209" i="25"/>
  <c r="M209" i="25"/>
  <c r="R209" i="25" s="1"/>
  <c r="O208" i="25"/>
  <c r="N208" i="25"/>
  <c r="M208" i="25"/>
  <c r="S208" i="25" s="1"/>
  <c r="O207" i="25"/>
  <c r="N207" i="25"/>
  <c r="M207" i="25"/>
  <c r="P207" i="25" s="1"/>
  <c r="X206" i="25"/>
  <c r="W206" i="25"/>
  <c r="V206" i="25"/>
  <c r="K206" i="25"/>
  <c r="J206" i="25"/>
  <c r="I206" i="25"/>
  <c r="O204" i="25"/>
  <c r="N204" i="25"/>
  <c r="M204" i="25"/>
  <c r="P204" i="25" s="1"/>
  <c r="O203" i="25"/>
  <c r="N203" i="25"/>
  <c r="M203" i="25"/>
  <c r="S203" i="25" s="1"/>
  <c r="O202" i="25"/>
  <c r="N202" i="25"/>
  <c r="M202" i="25"/>
  <c r="X201" i="25"/>
  <c r="W201" i="25"/>
  <c r="V201" i="25"/>
  <c r="K201" i="25"/>
  <c r="J201" i="25"/>
  <c r="I201" i="25"/>
  <c r="O199" i="25"/>
  <c r="N199" i="25"/>
  <c r="M199" i="25"/>
  <c r="R199" i="25" s="1"/>
  <c r="O198" i="25"/>
  <c r="N198" i="25"/>
  <c r="M198" i="25"/>
  <c r="R198" i="25" s="1"/>
  <c r="O197" i="25"/>
  <c r="N197" i="25"/>
  <c r="M197" i="25"/>
  <c r="P197" i="25" s="1"/>
  <c r="O196" i="25"/>
  <c r="N196" i="25"/>
  <c r="M196" i="25"/>
  <c r="S196" i="25" s="1"/>
  <c r="O195" i="25"/>
  <c r="N195" i="25"/>
  <c r="M195" i="25"/>
  <c r="O194" i="25"/>
  <c r="N194" i="25"/>
  <c r="M194" i="25"/>
  <c r="R194" i="25" s="1"/>
  <c r="O193" i="25"/>
  <c r="N193" i="25"/>
  <c r="M193" i="25"/>
  <c r="P193" i="25" s="1"/>
  <c r="O192" i="25"/>
  <c r="N192" i="25"/>
  <c r="M192" i="25"/>
  <c r="X191" i="25"/>
  <c r="W191" i="25"/>
  <c r="V191" i="25"/>
  <c r="K191" i="25"/>
  <c r="J191" i="25"/>
  <c r="I191" i="25"/>
  <c r="O189" i="25"/>
  <c r="N189" i="25"/>
  <c r="M189" i="25"/>
  <c r="O188" i="25"/>
  <c r="N188" i="25"/>
  <c r="M188" i="25"/>
  <c r="O187" i="25"/>
  <c r="N187" i="25"/>
  <c r="M187" i="25"/>
  <c r="O186" i="25"/>
  <c r="N186" i="25"/>
  <c r="M186" i="25"/>
  <c r="O185" i="25"/>
  <c r="N185" i="25"/>
  <c r="M185" i="25"/>
  <c r="O184" i="25"/>
  <c r="N184" i="25"/>
  <c r="M184" i="25"/>
  <c r="O183" i="25"/>
  <c r="N183" i="25"/>
  <c r="M183" i="25"/>
  <c r="O182" i="25"/>
  <c r="N182" i="25"/>
  <c r="M182" i="25"/>
  <c r="O181" i="25"/>
  <c r="N181" i="25"/>
  <c r="M181" i="25"/>
  <c r="X180" i="25"/>
  <c r="W180" i="25"/>
  <c r="V180" i="25"/>
  <c r="K180" i="25"/>
  <c r="J180" i="25"/>
  <c r="I180" i="25"/>
  <c r="O178" i="25"/>
  <c r="N178" i="25"/>
  <c r="M178" i="25"/>
  <c r="O177" i="25"/>
  <c r="N177" i="25"/>
  <c r="M177" i="25"/>
  <c r="O176" i="25"/>
  <c r="N176" i="25"/>
  <c r="M176" i="25"/>
  <c r="O175" i="25"/>
  <c r="N175" i="25"/>
  <c r="M175" i="25"/>
  <c r="O174" i="25"/>
  <c r="N174" i="25"/>
  <c r="M174" i="25"/>
  <c r="O173" i="25"/>
  <c r="N173" i="25"/>
  <c r="M173" i="25"/>
  <c r="O172" i="25"/>
  <c r="N172" i="25"/>
  <c r="M172" i="25"/>
  <c r="X171" i="25"/>
  <c r="W171" i="25"/>
  <c r="V171" i="25"/>
  <c r="K171" i="25"/>
  <c r="J171" i="25"/>
  <c r="I171" i="25"/>
  <c r="O169" i="25"/>
  <c r="N169" i="25"/>
  <c r="M169" i="25"/>
  <c r="O168" i="25"/>
  <c r="N168" i="25"/>
  <c r="M168" i="25"/>
  <c r="S168" i="25" s="1"/>
  <c r="O167" i="25"/>
  <c r="N167" i="25"/>
  <c r="M167" i="25"/>
  <c r="S167" i="25" s="1"/>
  <c r="X166" i="25"/>
  <c r="W166" i="25"/>
  <c r="V166" i="25"/>
  <c r="K166" i="25"/>
  <c r="J166" i="25"/>
  <c r="I166" i="25"/>
  <c r="O164" i="25"/>
  <c r="N164" i="25"/>
  <c r="M164" i="25"/>
  <c r="S164" i="25" s="1"/>
  <c r="O163" i="25"/>
  <c r="N163" i="25"/>
  <c r="M163" i="25"/>
  <c r="S163" i="25" s="1"/>
  <c r="O162" i="25"/>
  <c r="N162" i="25"/>
  <c r="M162" i="25"/>
  <c r="O161" i="25"/>
  <c r="N161" i="25"/>
  <c r="M161" i="25"/>
  <c r="S161" i="25" s="1"/>
  <c r="O160" i="25"/>
  <c r="N160" i="25"/>
  <c r="M160" i="25"/>
  <c r="O159" i="25"/>
  <c r="N159" i="25"/>
  <c r="M159" i="25"/>
  <c r="S159" i="25" s="1"/>
  <c r="O158" i="25"/>
  <c r="N158" i="25"/>
  <c r="M158" i="25"/>
  <c r="S158" i="25" s="1"/>
  <c r="O157" i="25"/>
  <c r="N157" i="25"/>
  <c r="M157" i="25"/>
  <c r="O156" i="25"/>
  <c r="N156" i="25"/>
  <c r="M156" i="25"/>
  <c r="O155" i="25"/>
  <c r="N155" i="25"/>
  <c r="M155" i="25"/>
  <c r="S155" i="25" s="1"/>
  <c r="O154" i="25"/>
  <c r="N154" i="25"/>
  <c r="M154" i="25"/>
  <c r="P154" i="25" s="1"/>
  <c r="O153" i="25"/>
  <c r="N153" i="25"/>
  <c r="M153" i="25"/>
  <c r="O152" i="25"/>
  <c r="N152" i="25"/>
  <c r="M152" i="25"/>
  <c r="R152" i="25" s="1"/>
  <c r="O151" i="25"/>
  <c r="N151" i="25"/>
  <c r="M151" i="25"/>
  <c r="S151" i="25" s="1"/>
  <c r="O150" i="25"/>
  <c r="N150" i="25"/>
  <c r="M150" i="25"/>
  <c r="P150" i="25" s="1"/>
  <c r="X149" i="25"/>
  <c r="W149" i="25"/>
  <c r="V149" i="25"/>
  <c r="K149" i="25"/>
  <c r="J149" i="25"/>
  <c r="I149" i="25"/>
  <c r="O147" i="25"/>
  <c r="N147" i="25"/>
  <c r="M147" i="25"/>
  <c r="O146" i="25"/>
  <c r="N146" i="25"/>
  <c r="M146" i="25"/>
  <c r="O145" i="25"/>
  <c r="N145" i="25"/>
  <c r="M145" i="25"/>
  <c r="O144" i="25"/>
  <c r="N144" i="25"/>
  <c r="M144" i="25"/>
  <c r="O143" i="25"/>
  <c r="N143" i="25"/>
  <c r="M143" i="25"/>
  <c r="O142" i="25"/>
  <c r="N142" i="25"/>
  <c r="M142" i="25"/>
  <c r="O141" i="25"/>
  <c r="N141" i="25"/>
  <c r="M141" i="25"/>
  <c r="O140" i="25"/>
  <c r="N140" i="25"/>
  <c r="M140" i="25"/>
  <c r="O139" i="25"/>
  <c r="N139" i="25"/>
  <c r="M139" i="25"/>
  <c r="O138" i="25"/>
  <c r="N138" i="25"/>
  <c r="M138" i="25"/>
  <c r="O137" i="25"/>
  <c r="N137" i="25"/>
  <c r="M137" i="25"/>
  <c r="O136" i="25"/>
  <c r="N136" i="25"/>
  <c r="M136" i="25"/>
  <c r="X135" i="25"/>
  <c r="W135" i="25"/>
  <c r="V135" i="25"/>
  <c r="K135" i="25"/>
  <c r="J135" i="25"/>
  <c r="I135" i="25"/>
  <c r="O133" i="25"/>
  <c r="N133" i="25"/>
  <c r="M133" i="25"/>
  <c r="S133" i="25" s="1"/>
  <c r="O132" i="25"/>
  <c r="N132" i="25"/>
  <c r="M132" i="25"/>
  <c r="P132" i="25" s="1"/>
  <c r="O131" i="25"/>
  <c r="N131" i="25"/>
  <c r="M131" i="25"/>
  <c r="O130" i="25"/>
  <c r="N130" i="25"/>
  <c r="M130" i="25"/>
  <c r="R130" i="25" s="1"/>
  <c r="O129" i="25"/>
  <c r="N129" i="25"/>
  <c r="M129" i="25"/>
  <c r="X128" i="25"/>
  <c r="W128" i="25"/>
  <c r="V128" i="25"/>
  <c r="K128" i="25"/>
  <c r="J128" i="25"/>
  <c r="I128" i="25"/>
  <c r="O126" i="25"/>
  <c r="N126" i="25"/>
  <c r="M126" i="25"/>
  <c r="O125" i="25"/>
  <c r="N125" i="25"/>
  <c r="M125" i="25"/>
  <c r="O124" i="25"/>
  <c r="N124" i="25"/>
  <c r="M124" i="25"/>
  <c r="O123" i="25"/>
  <c r="N123" i="25"/>
  <c r="M123" i="25"/>
  <c r="O122" i="25"/>
  <c r="N122" i="25"/>
  <c r="M122" i="25"/>
  <c r="O121" i="25"/>
  <c r="N121" i="25"/>
  <c r="M121" i="25"/>
  <c r="O120" i="25"/>
  <c r="N120" i="25"/>
  <c r="M120" i="25"/>
  <c r="O119" i="25"/>
  <c r="N119" i="25"/>
  <c r="M119" i="25"/>
  <c r="O118" i="25"/>
  <c r="N118" i="25"/>
  <c r="M118" i="25"/>
  <c r="O117" i="25"/>
  <c r="N117" i="25"/>
  <c r="M117" i="25"/>
  <c r="O116" i="25"/>
  <c r="N116" i="25"/>
  <c r="M116" i="25"/>
  <c r="X115" i="25"/>
  <c r="W115" i="25"/>
  <c r="V115" i="25"/>
  <c r="K115" i="25"/>
  <c r="J115" i="25"/>
  <c r="I115" i="25"/>
  <c r="O113" i="25"/>
  <c r="N113" i="25"/>
  <c r="M113" i="25"/>
  <c r="O112" i="25"/>
  <c r="N112" i="25"/>
  <c r="M112" i="25"/>
  <c r="O111" i="25"/>
  <c r="N111" i="25"/>
  <c r="M111" i="25"/>
  <c r="O110" i="25"/>
  <c r="N110" i="25"/>
  <c r="M110" i="25"/>
  <c r="O109" i="25"/>
  <c r="N109" i="25"/>
  <c r="M109" i="25"/>
  <c r="O108" i="25"/>
  <c r="N108" i="25"/>
  <c r="M108" i="25"/>
  <c r="O107" i="25"/>
  <c r="N107" i="25"/>
  <c r="M107" i="25"/>
  <c r="X106" i="25"/>
  <c r="W106" i="25"/>
  <c r="V106" i="25"/>
  <c r="K106" i="25"/>
  <c r="J106" i="25"/>
  <c r="I106" i="25"/>
  <c r="O104" i="25"/>
  <c r="N104" i="25"/>
  <c r="M104" i="25"/>
  <c r="O103" i="25"/>
  <c r="N103" i="25"/>
  <c r="M103" i="25"/>
  <c r="O102" i="25"/>
  <c r="N102" i="25"/>
  <c r="M102" i="25"/>
  <c r="O101" i="25"/>
  <c r="N101" i="25"/>
  <c r="M101" i="25"/>
  <c r="O100" i="25"/>
  <c r="N100" i="25"/>
  <c r="M100" i="25"/>
  <c r="O99" i="25"/>
  <c r="N99" i="25"/>
  <c r="M99" i="25"/>
  <c r="O98" i="25"/>
  <c r="N98" i="25"/>
  <c r="M98" i="25"/>
  <c r="O97" i="25"/>
  <c r="N97" i="25"/>
  <c r="M97" i="25"/>
  <c r="O96" i="25"/>
  <c r="N96" i="25"/>
  <c r="M96" i="25"/>
  <c r="O95" i="25"/>
  <c r="N95" i="25"/>
  <c r="M95" i="25"/>
  <c r="O94" i="25"/>
  <c r="N94" i="25"/>
  <c r="M94" i="25"/>
  <c r="O93" i="25"/>
  <c r="N93" i="25"/>
  <c r="M93" i="25"/>
  <c r="O92" i="25"/>
  <c r="N92" i="25"/>
  <c r="M92" i="25"/>
  <c r="X91" i="25"/>
  <c r="W91" i="25"/>
  <c r="V91" i="25"/>
  <c r="K91" i="25"/>
  <c r="J91" i="25"/>
  <c r="I91" i="25"/>
  <c r="O90" i="25"/>
  <c r="N90" i="25"/>
  <c r="M90" i="25"/>
  <c r="P90" i="25" s="1"/>
  <c r="O89" i="25"/>
  <c r="N89" i="25"/>
  <c r="M89" i="25"/>
  <c r="X88" i="25"/>
  <c r="W88" i="25"/>
  <c r="V88" i="25"/>
  <c r="K88" i="25"/>
  <c r="J88" i="25"/>
  <c r="I88" i="25"/>
  <c r="O86" i="25"/>
  <c r="N86" i="25"/>
  <c r="M86" i="25"/>
  <c r="O85" i="25"/>
  <c r="N85" i="25"/>
  <c r="M85" i="25"/>
  <c r="O84" i="25"/>
  <c r="N84" i="25"/>
  <c r="M84" i="25"/>
  <c r="O83" i="25"/>
  <c r="N83" i="25"/>
  <c r="M83" i="25"/>
  <c r="O82" i="25"/>
  <c r="N82" i="25"/>
  <c r="M82" i="25"/>
  <c r="O81" i="25"/>
  <c r="N81" i="25"/>
  <c r="M81" i="25"/>
  <c r="O80" i="25"/>
  <c r="N80" i="25"/>
  <c r="M80" i="25"/>
  <c r="O79" i="25"/>
  <c r="N79" i="25"/>
  <c r="M79" i="25"/>
  <c r="O78" i="25"/>
  <c r="N78" i="25"/>
  <c r="M78" i="25"/>
  <c r="O77" i="25"/>
  <c r="N77" i="25"/>
  <c r="M77" i="25"/>
  <c r="O76" i="25"/>
  <c r="N76" i="25"/>
  <c r="M76" i="25"/>
  <c r="O75" i="25"/>
  <c r="N75" i="25"/>
  <c r="M75" i="25"/>
  <c r="O74" i="25"/>
  <c r="N74" i="25"/>
  <c r="M74" i="25"/>
  <c r="X73" i="25"/>
  <c r="W73" i="25"/>
  <c r="V73" i="25"/>
  <c r="K73" i="25"/>
  <c r="J73" i="25"/>
  <c r="I73" i="25"/>
  <c r="O71" i="25"/>
  <c r="N71" i="25"/>
  <c r="M71" i="25"/>
  <c r="O70" i="25"/>
  <c r="N70" i="25"/>
  <c r="M70" i="25"/>
  <c r="O69" i="25"/>
  <c r="N69" i="25"/>
  <c r="M69" i="25"/>
  <c r="O68" i="25"/>
  <c r="N68" i="25"/>
  <c r="M68" i="25"/>
  <c r="O67" i="25"/>
  <c r="N67" i="25"/>
  <c r="M67" i="25"/>
  <c r="O66" i="25"/>
  <c r="N66" i="25"/>
  <c r="M66" i="25"/>
  <c r="O65" i="25"/>
  <c r="N65" i="25"/>
  <c r="M65" i="25"/>
  <c r="O64" i="25"/>
  <c r="N64" i="25"/>
  <c r="M64" i="25"/>
  <c r="O63" i="25"/>
  <c r="N63" i="25"/>
  <c r="M63" i="25"/>
  <c r="O62" i="25"/>
  <c r="N62" i="25"/>
  <c r="M62" i="25"/>
  <c r="O61" i="25"/>
  <c r="N61" i="25"/>
  <c r="M61" i="25"/>
  <c r="X60" i="25"/>
  <c r="W60" i="25"/>
  <c r="V60" i="25"/>
  <c r="K60" i="25"/>
  <c r="J60" i="25"/>
  <c r="I60" i="25"/>
  <c r="O58" i="25"/>
  <c r="N58" i="25"/>
  <c r="M58" i="25"/>
  <c r="R58" i="25" s="1"/>
  <c r="O57" i="25"/>
  <c r="N57" i="25"/>
  <c r="M57" i="25"/>
  <c r="P57" i="25" s="1"/>
  <c r="O56" i="25"/>
  <c r="N56" i="25"/>
  <c r="M56" i="25"/>
  <c r="S56" i="25" s="1"/>
  <c r="O55" i="25"/>
  <c r="N55" i="25"/>
  <c r="M55" i="25"/>
  <c r="R55" i="25" s="1"/>
  <c r="O54" i="25"/>
  <c r="N54" i="25"/>
  <c r="M54" i="25"/>
  <c r="S54" i="25" s="1"/>
  <c r="O53" i="25"/>
  <c r="N53" i="25"/>
  <c r="M53" i="25"/>
  <c r="P53" i="25" s="1"/>
  <c r="O52" i="25"/>
  <c r="N52" i="25"/>
  <c r="M52" i="25"/>
  <c r="S52" i="25" s="1"/>
  <c r="O51" i="25"/>
  <c r="N51" i="25"/>
  <c r="M51" i="25"/>
  <c r="R51" i="25" s="1"/>
  <c r="O50" i="25"/>
  <c r="N50" i="25"/>
  <c r="M50" i="25"/>
  <c r="R50" i="25" s="1"/>
  <c r="O49" i="25"/>
  <c r="N49" i="25"/>
  <c r="M49" i="25"/>
  <c r="P49" i="25" s="1"/>
  <c r="X48" i="25"/>
  <c r="W48" i="25"/>
  <c r="V48" i="25"/>
  <c r="K48" i="25"/>
  <c r="J48" i="25"/>
  <c r="I48" i="25"/>
  <c r="O46" i="25"/>
  <c r="N46" i="25"/>
  <c r="M46" i="25"/>
  <c r="O45" i="25"/>
  <c r="N45" i="25"/>
  <c r="M45" i="25"/>
  <c r="O44" i="25"/>
  <c r="N44" i="25"/>
  <c r="M44" i="25"/>
  <c r="O43" i="25"/>
  <c r="N43" i="25"/>
  <c r="M43" i="25"/>
  <c r="O42" i="25"/>
  <c r="N42" i="25"/>
  <c r="M42" i="25"/>
  <c r="O41" i="25"/>
  <c r="N41" i="25"/>
  <c r="M41" i="25"/>
  <c r="O40" i="25"/>
  <c r="N40" i="25"/>
  <c r="M40" i="25"/>
  <c r="O39" i="25"/>
  <c r="N39" i="25"/>
  <c r="M39" i="25"/>
  <c r="X38" i="25"/>
  <c r="W38" i="25"/>
  <c r="V38" i="25"/>
  <c r="K38" i="25"/>
  <c r="J38" i="25"/>
  <c r="I38" i="25"/>
  <c r="O36" i="25"/>
  <c r="N36" i="25"/>
  <c r="M36" i="25"/>
  <c r="P36" i="25" s="1"/>
  <c r="O35" i="25"/>
  <c r="N35" i="25"/>
  <c r="M35" i="25"/>
  <c r="O34" i="25"/>
  <c r="N34" i="25"/>
  <c r="M34" i="25"/>
  <c r="S34" i="25" s="1"/>
  <c r="O33" i="25"/>
  <c r="N33" i="25"/>
  <c r="M33" i="25"/>
  <c r="R33" i="25" s="1"/>
  <c r="R32" i="25"/>
  <c r="O32" i="25"/>
  <c r="N32" i="25"/>
  <c r="M32" i="25"/>
  <c r="P32" i="25" s="1"/>
  <c r="O31" i="25"/>
  <c r="N31" i="25"/>
  <c r="M31" i="25"/>
  <c r="O30" i="25"/>
  <c r="N30" i="25"/>
  <c r="M30" i="25"/>
  <c r="S30" i="25" s="1"/>
  <c r="O29" i="25"/>
  <c r="N29" i="25"/>
  <c r="M29" i="25"/>
  <c r="R29" i="25" s="1"/>
  <c r="O28" i="25"/>
  <c r="N28" i="25"/>
  <c r="M28" i="25"/>
  <c r="P28" i="25" s="1"/>
  <c r="O27" i="25"/>
  <c r="N27" i="25"/>
  <c r="M27" i="25"/>
  <c r="O26" i="25"/>
  <c r="N26" i="25"/>
  <c r="M26" i="25"/>
  <c r="S26" i="25" s="1"/>
  <c r="O25" i="25"/>
  <c r="N25" i="25"/>
  <c r="M25" i="25"/>
  <c r="R25" i="25" s="1"/>
  <c r="O24" i="25"/>
  <c r="N24" i="25"/>
  <c r="M24" i="25"/>
  <c r="P24" i="25" s="1"/>
  <c r="O23" i="25"/>
  <c r="N23" i="25"/>
  <c r="M23" i="25"/>
  <c r="O22" i="25"/>
  <c r="N22" i="25"/>
  <c r="M22" i="25"/>
  <c r="S22" i="25" s="1"/>
  <c r="O21" i="25"/>
  <c r="N21" i="25"/>
  <c r="M21" i="25"/>
  <c r="R21" i="25" s="1"/>
  <c r="O20" i="25"/>
  <c r="N20" i="25"/>
  <c r="M20" i="25"/>
  <c r="P20" i="25" s="1"/>
  <c r="O19" i="25"/>
  <c r="N19" i="25"/>
  <c r="M19" i="25"/>
  <c r="O18" i="25"/>
  <c r="N18" i="25"/>
  <c r="M18" i="25"/>
  <c r="S18" i="25" s="1"/>
  <c r="O17" i="25"/>
  <c r="N17" i="25"/>
  <c r="M17" i="25"/>
  <c r="R17" i="25" s="1"/>
  <c r="X16" i="25"/>
  <c r="W16" i="25"/>
  <c r="V16" i="25"/>
  <c r="K16" i="25"/>
  <c r="J16" i="25"/>
  <c r="I16" i="25"/>
  <c r="O14" i="25"/>
  <c r="N14" i="25"/>
  <c r="M14" i="25"/>
  <c r="R14" i="25" s="1"/>
  <c r="O13" i="25"/>
  <c r="N13" i="25"/>
  <c r="M13" i="25"/>
  <c r="P13" i="25" s="1"/>
  <c r="O12" i="25"/>
  <c r="N12" i="25"/>
  <c r="M12" i="25"/>
  <c r="O11" i="25"/>
  <c r="N11" i="25"/>
  <c r="M11" i="25"/>
  <c r="S11" i="25" s="1"/>
  <c r="O10" i="25"/>
  <c r="N10" i="25"/>
  <c r="M10" i="25"/>
  <c r="R10" i="25" s="1"/>
  <c r="O9" i="25"/>
  <c r="N9" i="25"/>
  <c r="M9" i="25"/>
  <c r="P9" i="25" s="1"/>
  <c r="O8" i="25"/>
  <c r="N8" i="25"/>
  <c r="M8" i="25"/>
  <c r="J273" i="24"/>
  <c r="K273" i="24"/>
  <c r="J267" i="24"/>
  <c r="K267" i="24"/>
  <c r="J262" i="24"/>
  <c r="K262" i="24"/>
  <c r="J256" i="24"/>
  <c r="K256" i="24"/>
  <c r="J244" i="24"/>
  <c r="K244" i="24"/>
  <c r="J228" i="24"/>
  <c r="K228" i="24"/>
  <c r="J215" i="24"/>
  <c r="K215" i="24"/>
  <c r="J210" i="24"/>
  <c r="K210" i="24"/>
  <c r="J205" i="24"/>
  <c r="K205" i="24"/>
  <c r="J200" i="24"/>
  <c r="K200" i="24"/>
  <c r="J190" i="24"/>
  <c r="K190" i="24"/>
  <c r="I190" i="24"/>
  <c r="J179" i="24"/>
  <c r="K179" i="24"/>
  <c r="J170" i="24"/>
  <c r="K170" i="24"/>
  <c r="J165" i="24"/>
  <c r="K165" i="24"/>
  <c r="J148" i="24"/>
  <c r="K148" i="24"/>
  <c r="J134" i="24"/>
  <c r="K134" i="24"/>
  <c r="J127" i="24"/>
  <c r="K127" i="24"/>
  <c r="J114" i="24"/>
  <c r="K114" i="24"/>
  <c r="J105" i="24"/>
  <c r="K105" i="24"/>
  <c r="J90" i="24"/>
  <c r="K90" i="24"/>
  <c r="J87" i="24"/>
  <c r="K87" i="24"/>
  <c r="J72" i="24"/>
  <c r="K72" i="24"/>
  <c r="J59" i="24"/>
  <c r="K59" i="24"/>
  <c r="J47" i="24"/>
  <c r="K47" i="24"/>
  <c r="I47" i="24"/>
  <c r="J37" i="24"/>
  <c r="K37" i="24"/>
  <c r="J15" i="24"/>
  <c r="K15" i="24"/>
  <c r="P10" i="25" l="1"/>
  <c r="P266" i="25"/>
  <c r="S70" i="25"/>
  <c r="R70" i="25"/>
  <c r="P70" i="25"/>
  <c r="S74" i="25"/>
  <c r="R74" i="25"/>
  <c r="S78" i="25"/>
  <c r="R78" i="25"/>
  <c r="P78" i="25"/>
  <c r="Q78" i="25" s="1"/>
  <c r="S109" i="25"/>
  <c r="R109" i="25"/>
  <c r="P109" i="25"/>
  <c r="S113" i="25"/>
  <c r="R113" i="25"/>
  <c r="P113" i="25"/>
  <c r="S121" i="25"/>
  <c r="R121" i="25"/>
  <c r="P121" i="25"/>
  <c r="Q121" i="25" s="1"/>
  <c r="S125" i="25"/>
  <c r="R125" i="25"/>
  <c r="P125" i="25"/>
  <c r="Q125" i="25" s="1"/>
  <c r="S137" i="25"/>
  <c r="R137" i="25"/>
  <c r="P137" i="25"/>
  <c r="S145" i="25"/>
  <c r="R145" i="25"/>
  <c r="P145" i="25"/>
  <c r="Q145" i="25" s="1"/>
  <c r="S178" i="25"/>
  <c r="R178" i="25"/>
  <c r="P178" i="25"/>
  <c r="Q178" i="25" s="1"/>
  <c r="W275" i="25"/>
  <c r="S40" i="25"/>
  <c r="R40" i="25"/>
  <c r="P40" i="25"/>
  <c r="Q40" i="25" s="1"/>
  <c r="S44" i="25"/>
  <c r="R44" i="25"/>
  <c r="P44" i="25"/>
  <c r="Q44" i="25" s="1"/>
  <c r="S64" i="25"/>
  <c r="R64" i="25"/>
  <c r="P64" i="25"/>
  <c r="S68" i="25"/>
  <c r="R68" i="25"/>
  <c r="P68" i="25"/>
  <c r="S76" i="25"/>
  <c r="R76" i="25"/>
  <c r="P76" i="25"/>
  <c r="Q76" i="25" s="1"/>
  <c r="S80" i="25"/>
  <c r="R80" i="25"/>
  <c r="P80" i="25"/>
  <c r="Q80" i="25" s="1"/>
  <c r="S84" i="25"/>
  <c r="R84" i="25"/>
  <c r="P84" i="25"/>
  <c r="S95" i="25"/>
  <c r="R95" i="25"/>
  <c r="P95" i="25"/>
  <c r="S99" i="25"/>
  <c r="R99" i="25"/>
  <c r="P99" i="25"/>
  <c r="S107" i="25"/>
  <c r="R107" i="25"/>
  <c r="S111" i="25"/>
  <c r="R111" i="25"/>
  <c r="P111" i="25"/>
  <c r="Q111" i="25" s="1"/>
  <c r="S119" i="25"/>
  <c r="R119" i="25"/>
  <c r="P119" i="25"/>
  <c r="S123" i="25"/>
  <c r="R123" i="25"/>
  <c r="P123" i="25"/>
  <c r="S139" i="25"/>
  <c r="R139" i="25"/>
  <c r="P139" i="25"/>
  <c r="S143" i="25"/>
  <c r="R143" i="25"/>
  <c r="P143" i="25"/>
  <c r="Q143" i="25" s="1"/>
  <c r="S147" i="25"/>
  <c r="R147" i="25"/>
  <c r="P147" i="25"/>
  <c r="Q147" i="25" s="1"/>
  <c r="S176" i="25"/>
  <c r="R176" i="25"/>
  <c r="P176" i="25"/>
  <c r="Q176" i="25" s="1"/>
  <c r="S184" i="25"/>
  <c r="R184" i="25"/>
  <c r="P184" i="25"/>
  <c r="S188" i="25"/>
  <c r="R188" i="25"/>
  <c r="P188" i="25"/>
  <c r="Q225" i="25"/>
  <c r="S86" i="25"/>
  <c r="R86" i="25"/>
  <c r="P86" i="25"/>
  <c r="S93" i="25"/>
  <c r="R93" i="25"/>
  <c r="P93" i="25"/>
  <c r="Q93" i="25" s="1"/>
  <c r="S117" i="25"/>
  <c r="R117" i="25"/>
  <c r="P117" i="25"/>
  <c r="Q117" i="25" s="1"/>
  <c r="S141" i="25"/>
  <c r="R141" i="25"/>
  <c r="P141" i="25"/>
  <c r="S39" i="25"/>
  <c r="R39" i="25"/>
  <c r="S43" i="25"/>
  <c r="R43" i="25"/>
  <c r="P43" i="25"/>
  <c r="S63" i="25"/>
  <c r="R63" i="25"/>
  <c r="P63" i="25"/>
  <c r="S71" i="25"/>
  <c r="R71" i="25"/>
  <c r="P71" i="25"/>
  <c r="S75" i="25"/>
  <c r="R75" i="25"/>
  <c r="P75" i="25"/>
  <c r="Q75" i="25" s="1"/>
  <c r="S79" i="25"/>
  <c r="R79" i="25"/>
  <c r="P79" i="25"/>
  <c r="Q79" i="25" s="1"/>
  <c r="S83" i="25"/>
  <c r="R83" i="25"/>
  <c r="P83" i="25"/>
  <c r="S94" i="25"/>
  <c r="R94" i="25"/>
  <c r="P94" i="25"/>
  <c r="S98" i="25"/>
  <c r="R98" i="25"/>
  <c r="P98" i="25"/>
  <c r="Q98" i="25" s="1"/>
  <c r="S102" i="25"/>
  <c r="R102" i="25"/>
  <c r="P102" i="25"/>
  <c r="S110" i="25"/>
  <c r="R110" i="25"/>
  <c r="P110" i="25"/>
  <c r="S118" i="25"/>
  <c r="R118" i="25"/>
  <c r="P118" i="25"/>
  <c r="S122" i="25"/>
  <c r="R122" i="25"/>
  <c r="P122" i="25"/>
  <c r="Q122" i="25" s="1"/>
  <c r="S126" i="25"/>
  <c r="R126" i="25"/>
  <c r="P126" i="25"/>
  <c r="Q126" i="25" s="1"/>
  <c r="S138" i="25"/>
  <c r="R138" i="25"/>
  <c r="P138" i="25"/>
  <c r="S142" i="25"/>
  <c r="R142" i="25"/>
  <c r="P142" i="25"/>
  <c r="P161" i="25"/>
  <c r="S175" i="25"/>
  <c r="R175" i="25"/>
  <c r="P175" i="25"/>
  <c r="S183" i="25"/>
  <c r="R183" i="25"/>
  <c r="P183" i="25"/>
  <c r="Q183" i="25" s="1"/>
  <c r="S187" i="25"/>
  <c r="R187" i="25"/>
  <c r="P187" i="25"/>
  <c r="R233" i="25"/>
  <c r="P233" i="25"/>
  <c r="R237" i="25"/>
  <c r="P237" i="25"/>
  <c r="R241" i="25"/>
  <c r="P241" i="25"/>
  <c r="S42" i="25"/>
  <c r="R42" i="25"/>
  <c r="P42" i="25"/>
  <c r="Q42" i="25" s="1"/>
  <c r="S46" i="25"/>
  <c r="R46" i="25"/>
  <c r="P46" i="25"/>
  <c r="S62" i="25"/>
  <c r="R62" i="25"/>
  <c r="P62" i="25"/>
  <c r="S66" i="25"/>
  <c r="R66" i="25"/>
  <c r="P66" i="25"/>
  <c r="S82" i="25"/>
  <c r="R82" i="25"/>
  <c r="P82" i="25"/>
  <c r="Q82" i="25" s="1"/>
  <c r="S97" i="25"/>
  <c r="R97" i="25"/>
  <c r="P97" i="25"/>
  <c r="Q97" i="25" s="1"/>
  <c r="S101" i="25"/>
  <c r="R101" i="25"/>
  <c r="P101" i="25"/>
  <c r="S182" i="25"/>
  <c r="R182" i="25"/>
  <c r="P182" i="25"/>
  <c r="Q182" i="25" s="1"/>
  <c r="S186" i="25"/>
  <c r="R186" i="25"/>
  <c r="P186" i="25"/>
  <c r="Q186" i="25" s="1"/>
  <c r="S41" i="25"/>
  <c r="R41" i="25"/>
  <c r="P41" i="25"/>
  <c r="Q41" i="25" s="1"/>
  <c r="S45" i="25"/>
  <c r="R45" i="25"/>
  <c r="P45" i="25"/>
  <c r="S61" i="25"/>
  <c r="R61" i="25"/>
  <c r="S65" i="25"/>
  <c r="R65" i="25"/>
  <c r="P65" i="25"/>
  <c r="S69" i="25"/>
  <c r="R69" i="25"/>
  <c r="P69" i="25"/>
  <c r="S77" i="25"/>
  <c r="R77" i="25"/>
  <c r="P77" i="25"/>
  <c r="Q77" i="25" s="1"/>
  <c r="S81" i="25"/>
  <c r="R81" i="25"/>
  <c r="P81" i="25"/>
  <c r="Q81" i="25" s="1"/>
  <c r="S85" i="25"/>
  <c r="R85" i="25"/>
  <c r="P85" i="25"/>
  <c r="Q85" i="25" s="1"/>
  <c r="S92" i="25"/>
  <c r="R92" i="25"/>
  <c r="S96" i="25"/>
  <c r="R96" i="25"/>
  <c r="P96" i="25"/>
  <c r="Q96" i="25" s="1"/>
  <c r="S104" i="25"/>
  <c r="R104" i="25"/>
  <c r="P104" i="25"/>
  <c r="Q104" i="25" s="1"/>
  <c r="S108" i="25"/>
  <c r="R108" i="25"/>
  <c r="P108" i="25"/>
  <c r="S112" i="25"/>
  <c r="R112" i="25"/>
  <c r="P112" i="25"/>
  <c r="S116" i="25"/>
  <c r="R116" i="25"/>
  <c r="S120" i="25"/>
  <c r="R120" i="25"/>
  <c r="P120" i="25"/>
  <c r="S124" i="25"/>
  <c r="R124" i="25"/>
  <c r="P124" i="25"/>
  <c r="S136" i="25"/>
  <c r="R136" i="25"/>
  <c r="S140" i="25"/>
  <c r="R140" i="25"/>
  <c r="P140" i="25"/>
  <c r="S144" i="25"/>
  <c r="R144" i="25"/>
  <c r="P144" i="25"/>
  <c r="Q144" i="25" s="1"/>
  <c r="S173" i="25"/>
  <c r="R173" i="25"/>
  <c r="P173" i="25"/>
  <c r="Q173" i="25" s="1"/>
  <c r="S177" i="25"/>
  <c r="R177" i="25"/>
  <c r="P177" i="25"/>
  <c r="S181" i="25"/>
  <c r="R181" i="25"/>
  <c r="S185" i="25"/>
  <c r="R185" i="25"/>
  <c r="P185" i="25"/>
  <c r="S189" i="25"/>
  <c r="R189" i="25"/>
  <c r="P189" i="25"/>
  <c r="R235" i="25"/>
  <c r="P235" i="25"/>
  <c r="R243" i="25"/>
  <c r="P243" i="25"/>
  <c r="Q243" i="25" s="1"/>
  <c r="N268" i="25"/>
  <c r="S100" i="25"/>
  <c r="R100" i="25"/>
  <c r="P100" i="25"/>
  <c r="Q100" i="25" s="1"/>
  <c r="R67" i="25"/>
  <c r="S67" i="25"/>
  <c r="P67" i="25"/>
  <c r="Q67" i="25" s="1"/>
  <c r="S146" i="25"/>
  <c r="R146" i="25"/>
  <c r="P146" i="25"/>
  <c r="Q146" i="25" s="1"/>
  <c r="S172" i="25"/>
  <c r="R172" i="25"/>
  <c r="J275" i="25"/>
  <c r="S174" i="25"/>
  <c r="R174" i="25"/>
  <c r="P174" i="25"/>
  <c r="Q174" i="25" s="1"/>
  <c r="R103" i="25"/>
  <c r="S103" i="25"/>
  <c r="P103" i="25"/>
  <c r="Q49" i="25"/>
  <c r="Q53" i="25"/>
  <c r="Q57" i="25"/>
  <c r="Q150" i="25"/>
  <c r="Q207" i="25"/>
  <c r="Q70" i="25"/>
  <c r="Q139" i="25"/>
  <c r="Q102" i="25"/>
  <c r="O191" i="25"/>
  <c r="O201" i="25"/>
  <c r="Q227" i="25"/>
  <c r="Q234" i="25"/>
  <c r="Q242" i="25"/>
  <c r="O115" i="25"/>
  <c r="Q197" i="25"/>
  <c r="Q175" i="25"/>
  <c r="Q161" i="25"/>
  <c r="R24" i="25"/>
  <c r="N60" i="25"/>
  <c r="P61" i="25"/>
  <c r="Q61" i="25" s="1"/>
  <c r="N88" i="25"/>
  <c r="M91" i="25"/>
  <c r="P194" i="25"/>
  <c r="Q194" i="25" s="1"/>
  <c r="O206" i="25"/>
  <c r="O216" i="25"/>
  <c r="O229" i="25"/>
  <c r="P222" i="25"/>
  <c r="Q222" i="25" s="1"/>
  <c r="P248" i="25"/>
  <c r="S14" i="25"/>
  <c r="P129" i="25"/>
  <c r="Q129" i="25" s="1"/>
  <c r="R129" i="25"/>
  <c r="S157" i="25"/>
  <c r="P157" i="25"/>
  <c r="Q157" i="25" s="1"/>
  <c r="Q184" i="25"/>
  <c r="Q187" i="25"/>
  <c r="S192" i="25"/>
  <c r="P192" i="25"/>
  <c r="R195" i="25"/>
  <c r="P195" i="25"/>
  <c r="Q195" i="25" s="1"/>
  <c r="S220" i="25"/>
  <c r="P220" i="25"/>
  <c r="Q220" i="25" s="1"/>
  <c r="R223" i="25"/>
  <c r="P223" i="25"/>
  <c r="Q223" i="25" s="1"/>
  <c r="P251" i="25"/>
  <c r="Q251" i="25" s="1"/>
  <c r="R251" i="25"/>
  <c r="S10" i="25"/>
  <c r="P11" i="25"/>
  <c r="P14" i="25"/>
  <c r="Q14" i="25" s="1"/>
  <c r="R20" i="25"/>
  <c r="R28" i="25"/>
  <c r="Q43" i="25"/>
  <c r="Q83" i="25"/>
  <c r="P92" i="25"/>
  <c r="Q92" i="25" s="1"/>
  <c r="N115" i="25"/>
  <c r="P136" i="25"/>
  <c r="Q136" i="25" s="1"/>
  <c r="Q142" i="25"/>
  <c r="R163" i="25"/>
  <c r="P163" i="25"/>
  <c r="R202" i="25"/>
  <c r="P202" i="25"/>
  <c r="Q202" i="25" s="1"/>
  <c r="N48" i="25"/>
  <c r="M73" i="25"/>
  <c r="Q62" i="25"/>
  <c r="Q66" i="25"/>
  <c r="Q84" i="25"/>
  <c r="M106" i="25"/>
  <c r="Q108" i="25"/>
  <c r="N135" i="25"/>
  <c r="N171" i="25"/>
  <c r="S194" i="25"/>
  <c r="S222" i="25"/>
  <c r="S248" i="25"/>
  <c r="N263" i="25"/>
  <c r="S266" i="25"/>
  <c r="Q11" i="25"/>
  <c r="Q94" i="25"/>
  <c r="Q138" i="25"/>
  <c r="O211" i="25"/>
  <c r="Q113" i="25"/>
  <c r="Q120" i="25"/>
  <c r="Q124" i="25"/>
  <c r="O180" i="25"/>
  <c r="Q249" i="25"/>
  <c r="Q46" i="25"/>
  <c r="Q64" i="25"/>
  <c r="Q118" i="25"/>
  <c r="Q193" i="25"/>
  <c r="Q204" i="25"/>
  <c r="Q214" i="25"/>
  <c r="Q221" i="25"/>
  <c r="Q112" i="25"/>
  <c r="Q119" i="25"/>
  <c r="P269" i="25"/>
  <c r="S269" i="25"/>
  <c r="R272" i="25"/>
  <c r="Q272" i="25"/>
  <c r="S272" i="25"/>
  <c r="Q265" i="25"/>
  <c r="S265" i="25"/>
  <c r="M268" i="25"/>
  <c r="R265" i="25"/>
  <c r="R259" i="25"/>
  <c r="M263" i="25"/>
  <c r="S258" i="25"/>
  <c r="P259" i="25"/>
  <c r="S247" i="25"/>
  <c r="R252" i="25"/>
  <c r="S255" i="25"/>
  <c r="R247" i="25"/>
  <c r="S251" i="25"/>
  <c r="P252" i="25"/>
  <c r="Q252" i="25" s="1"/>
  <c r="R255" i="25"/>
  <c r="S233" i="25"/>
  <c r="Q233" i="25"/>
  <c r="S237" i="25"/>
  <c r="R240" i="25"/>
  <c r="R232" i="25"/>
  <c r="R236" i="25"/>
  <c r="Q237" i="25"/>
  <c r="Q240" i="25"/>
  <c r="S240" i="25"/>
  <c r="S241" i="25"/>
  <c r="S232" i="25"/>
  <c r="Q236" i="25"/>
  <c r="S236" i="25"/>
  <c r="R218" i="25"/>
  <c r="S219" i="25"/>
  <c r="S221" i="25"/>
  <c r="R224" i="25"/>
  <c r="R226" i="25"/>
  <c r="P218" i="25"/>
  <c r="Q218" i="25" s="1"/>
  <c r="P219" i="25"/>
  <c r="Q219" i="25" s="1"/>
  <c r="R220" i="25"/>
  <c r="S223" i="25"/>
  <c r="P224" i="25"/>
  <c r="Q224" i="25" s="1"/>
  <c r="S225" i="25"/>
  <c r="P226" i="25"/>
  <c r="Q226" i="25" s="1"/>
  <c r="S212" i="25"/>
  <c r="P213" i="25"/>
  <c r="Q213" i="25" s="1"/>
  <c r="S214" i="25"/>
  <c r="M216" i="25"/>
  <c r="R213" i="25"/>
  <c r="R208" i="25"/>
  <c r="S209" i="25"/>
  <c r="M211" i="25"/>
  <c r="S207" i="25"/>
  <c r="P208" i="25"/>
  <c r="P209" i="25"/>
  <c r="Q209" i="25" s="1"/>
  <c r="S202" i="25"/>
  <c r="P203" i="25"/>
  <c r="Q203" i="25" s="1"/>
  <c r="S204" i="25"/>
  <c r="M206" i="25"/>
  <c r="R203" i="25"/>
  <c r="R192" i="25"/>
  <c r="S195" i="25"/>
  <c r="P196" i="25"/>
  <c r="Q196" i="25" s="1"/>
  <c r="S197" i="25"/>
  <c r="P198" i="25"/>
  <c r="Q198" i="25" s="1"/>
  <c r="S198" i="25"/>
  <c r="P199" i="25"/>
  <c r="Q199" i="25" s="1"/>
  <c r="S193" i="25"/>
  <c r="R196" i="25"/>
  <c r="S199" i="25"/>
  <c r="M201" i="25"/>
  <c r="P168" i="25"/>
  <c r="Q168" i="25" s="1"/>
  <c r="O171" i="25"/>
  <c r="R168" i="25"/>
  <c r="R151" i="25"/>
  <c r="S152" i="25"/>
  <c r="Q154" i="25"/>
  <c r="R155" i="25"/>
  <c r="R159" i="25"/>
  <c r="O166" i="25"/>
  <c r="S150" i="25"/>
  <c r="P151" i="25"/>
  <c r="Q151" i="25" s="1"/>
  <c r="P152" i="25"/>
  <c r="Q152" i="25" s="1"/>
  <c r="S154" i="25"/>
  <c r="P155" i="25"/>
  <c r="Q155" i="25" s="1"/>
  <c r="R157" i="25"/>
  <c r="P159" i="25"/>
  <c r="Q159" i="25" s="1"/>
  <c r="R161" i="25"/>
  <c r="S130" i="25"/>
  <c r="Q132" i="25"/>
  <c r="R133" i="25"/>
  <c r="S129" i="25"/>
  <c r="P130" i="25"/>
  <c r="S132" i="25"/>
  <c r="P133" i="25"/>
  <c r="Q133" i="25" s="1"/>
  <c r="M135" i="25"/>
  <c r="S90" i="25"/>
  <c r="R90" i="25"/>
  <c r="P50" i="25"/>
  <c r="Q50" i="25" s="1"/>
  <c r="S50" i="25"/>
  <c r="R52" i="25"/>
  <c r="R54" i="25"/>
  <c r="P56" i="25"/>
  <c r="Q56" i="25" s="1"/>
  <c r="P58" i="25"/>
  <c r="S58" i="25"/>
  <c r="P52" i="25"/>
  <c r="Q52" i="25" s="1"/>
  <c r="P54" i="25"/>
  <c r="Q54" i="25" s="1"/>
  <c r="R56" i="25"/>
  <c r="Q58" i="25"/>
  <c r="P17" i="25"/>
  <c r="Q17" i="25" s="1"/>
  <c r="S17" i="25"/>
  <c r="P18" i="25"/>
  <c r="Q18" i="25" s="1"/>
  <c r="S20" i="25"/>
  <c r="P21" i="25"/>
  <c r="Q21" i="25" s="1"/>
  <c r="S21" i="25"/>
  <c r="P22" i="25"/>
  <c r="Q22" i="25" s="1"/>
  <c r="Q24" i="25"/>
  <c r="S24" i="25"/>
  <c r="P25" i="25"/>
  <c r="Q25" i="25" s="1"/>
  <c r="S25" i="25"/>
  <c r="P26" i="25"/>
  <c r="Q26" i="25" s="1"/>
  <c r="Q28" i="25"/>
  <c r="S28" i="25"/>
  <c r="P29" i="25"/>
  <c r="S29" i="25"/>
  <c r="P30" i="25"/>
  <c r="Q30" i="25" s="1"/>
  <c r="S32" i="25"/>
  <c r="P33" i="25"/>
  <c r="Q33" i="25" s="1"/>
  <c r="S33" i="25"/>
  <c r="P34" i="25"/>
  <c r="Q34" i="25" s="1"/>
  <c r="S36" i="25"/>
  <c r="Q29" i="25"/>
  <c r="R36" i="25"/>
  <c r="Q9" i="25"/>
  <c r="S9" i="25"/>
  <c r="S13" i="25"/>
  <c r="O16" i="25"/>
  <c r="R9" i="25"/>
  <c r="Q10" i="25"/>
  <c r="R13" i="25"/>
  <c r="O38" i="25"/>
  <c r="P19" i="25"/>
  <c r="S19" i="25"/>
  <c r="R19" i="25"/>
  <c r="P35" i="25"/>
  <c r="Q35" i="25" s="1"/>
  <c r="S35" i="25"/>
  <c r="R35" i="25"/>
  <c r="P12" i="25"/>
  <c r="Q12" i="25" s="1"/>
  <c r="R12" i="25"/>
  <c r="S12" i="25"/>
  <c r="P31" i="25"/>
  <c r="Q31" i="25" s="1"/>
  <c r="R31" i="25"/>
  <c r="S31" i="25"/>
  <c r="O48" i="25"/>
  <c r="P8" i="25"/>
  <c r="S8" i="25"/>
  <c r="R8" i="25"/>
  <c r="Q20" i="25"/>
  <c r="P27" i="25"/>
  <c r="Q27" i="25" s="1"/>
  <c r="R27" i="25"/>
  <c r="S27" i="25"/>
  <c r="Q36" i="25"/>
  <c r="M48" i="25"/>
  <c r="N16" i="25"/>
  <c r="Q13" i="25"/>
  <c r="M16" i="25"/>
  <c r="N38" i="25"/>
  <c r="P23" i="25"/>
  <c r="Q23" i="25" s="1"/>
  <c r="S23" i="25"/>
  <c r="R23" i="25"/>
  <c r="Q32" i="25"/>
  <c r="R49" i="25"/>
  <c r="R53" i="25"/>
  <c r="R57" i="25"/>
  <c r="Q71" i="25"/>
  <c r="O73" i="25"/>
  <c r="O91" i="25"/>
  <c r="Q90" i="25"/>
  <c r="O106" i="25"/>
  <c r="Q103" i="25"/>
  <c r="M128" i="25"/>
  <c r="R162" i="25"/>
  <c r="P162" i="25"/>
  <c r="Q162" i="25" s="1"/>
  <c r="S162" i="25"/>
  <c r="Q188" i="25"/>
  <c r="Q189" i="25"/>
  <c r="Q192" i="25"/>
  <c r="O245" i="25"/>
  <c r="O257" i="25"/>
  <c r="Q247" i="25"/>
  <c r="S253" i="25"/>
  <c r="R253" i="25"/>
  <c r="P253" i="25"/>
  <c r="Q253" i="25" s="1"/>
  <c r="I275" i="25"/>
  <c r="T275" i="25"/>
  <c r="S55" i="25"/>
  <c r="S57" i="25"/>
  <c r="R89" i="25"/>
  <c r="M115" i="25"/>
  <c r="Q110" i="25"/>
  <c r="S153" i="25"/>
  <c r="P153" i="25"/>
  <c r="Q153" i="25" s="1"/>
  <c r="R153" i="25"/>
  <c r="P167" i="25"/>
  <c r="R167" i="25"/>
  <c r="M171" i="25"/>
  <c r="S243" i="25"/>
  <c r="P250" i="25"/>
  <c r="Q250" i="25" s="1"/>
  <c r="S250" i="25"/>
  <c r="R11" i="25"/>
  <c r="U275" i="25"/>
  <c r="R18" i="25"/>
  <c r="R22" i="25"/>
  <c r="R26" i="25"/>
  <c r="R30" i="25"/>
  <c r="R34" i="25"/>
  <c r="P39" i="25"/>
  <c r="Q39" i="25" s="1"/>
  <c r="O60" i="25"/>
  <c r="Q65" i="25"/>
  <c r="Q68" i="25"/>
  <c r="Q86" i="25"/>
  <c r="O88" i="25"/>
  <c r="N91" i="25"/>
  <c r="Q95" i="25"/>
  <c r="O128" i="25"/>
  <c r="Q123" i="25"/>
  <c r="O135" i="25"/>
  <c r="S131" i="25"/>
  <c r="P131" i="25"/>
  <c r="Q131" i="25" s="1"/>
  <c r="R131" i="25"/>
  <c r="O149" i="25"/>
  <c r="Q137" i="25"/>
  <c r="M149" i="25"/>
  <c r="R158" i="25"/>
  <c r="P158" i="25"/>
  <c r="Q158" i="25" s="1"/>
  <c r="M166" i="25"/>
  <c r="M257" i="25"/>
  <c r="X275" i="25"/>
  <c r="M38" i="25"/>
  <c r="S49" i="25"/>
  <c r="S51" i="25"/>
  <c r="S53" i="25"/>
  <c r="N73" i="25"/>
  <c r="P89" i="25"/>
  <c r="S89" i="25"/>
  <c r="N128" i="25"/>
  <c r="K275" i="25"/>
  <c r="V275" i="25"/>
  <c r="Q45" i="25"/>
  <c r="P51" i="25"/>
  <c r="Q51" i="25" s="1"/>
  <c r="P55" i="25"/>
  <c r="Q55" i="25" s="1"/>
  <c r="M60" i="25"/>
  <c r="Q63" i="25"/>
  <c r="Q69" i="25"/>
  <c r="P74" i="25"/>
  <c r="M88" i="25"/>
  <c r="N106" i="25"/>
  <c r="Q99" i="25"/>
  <c r="Q101" i="25"/>
  <c r="Q109" i="25"/>
  <c r="P116" i="25"/>
  <c r="Q130" i="25"/>
  <c r="Q140" i="25"/>
  <c r="Q141" i="25"/>
  <c r="Q163" i="25"/>
  <c r="P164" i="25"/>
  <c r="Q164" i="25" s="1"/>
  <c r="R164" i="25"/>
  <c r="N211" i="25"/>
  <c r="M245" i="25"/>
  <c r="P230" i="25"/>
  <c r="N245" i="25"/>
  <c r="O263" i="25"/>
  <c r="P107" i="25"/>
  <c r="R132" i="25"/>
  <c r="R150" i="25"/>
  <c r="R154" i="25"/>
  <c r="P156" i="25"/>
  <c r="Q156" i="25" s="1"/>
  <c r="R156" i="25"/>
  <c r="S156" i="25"/>
  <c r="R169" i="25"/>
  <c r="P169" i="25"/>
  <c r="Q169" i="25" s="1"/>
  <c r="S169" i="25"/>
  <c r="P172" i="25"/>
  <c r="Q172" i="25" s="1"/>
  <c r="Q177" i="25"/>
  <c r="M180" i="25"/>
  <c r="M191" i="25"/>
  <c r="P181" i="25"/>
  <c r="N216" i="25"/>
  <c r="Q232" i="25"/>
  <c r="S238" i="25"/>
  <c r="R238" i="25"/>
  <c r="Q238" i="25"/>
  <c r="Q255" i="25"/>
  <c r="P261" i="25"/>
  <c r="Q261" i="25" s="1"/>
  <c r="S261" i="25"/>
  <c r="O274" i="25"/>
  <c r="Q269" i="25"/>
  <c r="S270" i="25"/>
  <c r="R270" i="25"/>
  <c r="P270" i="25"/>
  <c r="M274" i="25"/>
  <c r="N149" i="25"/>
  <c r="N166" i="25"/>
  <c r="P160" i="25"/>
  <c r="Q160" i="25" s="1"/>
  <c r="R160" i="25"/>
  <c r="S160" i="25"/>
  <c r="N180" i="25"/>
  <c r="N191" i="25"/>
  <c r="Q185" i="25"/>
  <c r="N201" i="25"/>
  <c r="N206" i="25"/>
  <c r="N229" i="25"/>
  <c r="Q235" i="25"/>
  <c r="S235" i="25"/>
  <c r="N257" i="25"/>
  <c r="R204" i="25"/>
  <c r="Q212" i="25"/>
  <c r="R214" i="25"/>
  <c r="Q239" i="25"/>
  <c r="S239" i="25"/>
  <c r="R239" i="25"/>
  <c r="Q241" i="25"/>
  <c r="S242" i="25"/>
  <c r="R242" i="25"/>
  <c r="P246" i="25"/>
  <c r="S246" i="25"/>
  <c r="R246" i="25"/>
  <c r="Q248" i="25"/>
  <c r="S249" i="25"/>
  <c r="R249" i="25"/>
  <c r="O268" i="25"/>
  <c r="P271" i="25"/>
  <c r="Q271" i="25" s="1"/>
  <c r="S271" i="25"/>
  <c r="R271" i="25"/>
  <c r="R193" i="25"/>
  <c r="R197" i="25"/>
  <c r="R207" i="25"/>
  <c r="M229" i="25"/>
  <c r="P217" i="25"/>
  <c r="R217" i="25"/>
  <c r="R221" i="25"/>
  <c r="R225" i="25"/>
  <c r="S227" i="25"/>
  <c r="R227" i="25"/>
  <c r="Q231" i="25"/>
  <c r="S231" i="25"/>
  <c r="R231" i="25"/>
  <c r="S234" i="25"/>
  <c r="R234" i="25"/>
  <c r="P254" i="25"/>
  <c r="Q254" i="25" s="1"/>
  <c r="S254" i="25"/>
  <c r="R254" i="25"/>
  <c r="Q259" i="25"/>
  <c r="S260" i="25"/>
  <c r="R260" i="25"/>
  <c r="P264" i="25"/>
  <c r="S264" i="25"/>
  <c r="R264" i="25"/>
  <c r="Q266" i="25"/>
  <c r="N274" i="25"/>
  <c r="P258" i="25"/>
  <c r="Q206" i="25" l="1"/>
  <c r="P201" i="25"/>
  <c r="P263" i="25"/>
  <c r="Q216" i="25"/>
  <c r="P115" i="25"/>
  <c r="Q180" i="25"/>
  <c r="P206" i="25"/>
  <c r="P211" i="25"/>
  <c r="P216" i="25"/>
  <c r="Q149" i="25"/>
  <c r="Q48" i="25"/>
  <c r="Q60" i="25"/>
  <c r="Q208" i="25"/>
  <c r="Q211" i="25" s="1"/>
  <c r="Q166" i="25"/>
  <c r="P135" i="25"/>
  <c r="Q135" i="25"/>
  <c r="P60" i="25"/>
  <c r="O275" i="25"/>
  <c r="P245" i="25"/>
  <c r="Q230" i="25"/>
  <c r="Q245" i="25" s="1"/>
  <c r="Q73" i="25"/>
  <c r="P166" i="25"/>
  <c r="P149" i="25"/>
  <c r="P91" i="25"/>
  <c r="Q89" i="25"/>
  <c r="Q91" i="25" s="1"/>
  <c r="Q201" i="25"/>
  <c r="N275" i="25"/>
  <c r="P106" i="25"/>
  <c r="P268" i="25"/>
  <c r="Q264" i="25"/>
  <c r="Q268" i="25" s="1"/>
  <c r="P257" i="25"/>
  <c r="Q246" i="25"/>
  <c r="Q257" i="25" s="1"/>
  <c r="Q258" i="25"/>
  <c r="Q263" i="25" s="1"/>
  <c r="P128" i="25"/>
  <c r="Q116" i="25"/>
  <c r="Q128" i="25" s="1"/>
  <c r="Q106" i="25"/>
  <c r="P73" i="25"/>
  <c r="Q107" i="25"/>
  <c r="Q115" i="25" s="1"/>
  <c r="P48" i="25"/>
  <c r="P171" i="25"/>
  <c r="Q167" i="25"/>
  <c r="Q171" i="25" s="1"/>
  <c r="P16" i="25"/>
  <c r="Q8" i="25"/>
  <c r="Q16" i="25" s="1"/>
  <c r="Q19" i="25"/>
  <c r="Q38" i="25" s="1"/>
  <c r="P38" i="25"/>
  <c r="P274" i="25"/>
  <c r="Q270" i="25"/>
  <c r="Q274" i="25" s="1"/>
  <c r="P191" i="25"/>
  <c r="Q181" i="25"/>
  <c r="Q191" i="25" s="1"/>
  <c r="P180" i="25"/>
  <c r="P88" i="25"/>
  <c r="Q74" i="25"/>
  <c r="Q88" i="25" s="1"/>
  <c r="P229" i="25"/>
  <c r="Q217" i="25"/>
  <c r="Q229" i="25" s="1"/>
  <c r="M275" i="25"/>
  <c r="Q275" i="25" l="1"/>
  <c r="P275" i="25"/>
  <c r="N81" i="24"/>
  <c r="N115" i="24"/>
  <c r="N116" i="24"/>
  <c r="N123" i="24"/>
  <c r="N177" i="24"/>
  <c r="N184" i="24"/>
  <c r="L198" i="24"/>
  <c r="Q198" i="24" s="1"/>
  <c r="L211" i="24"/>
  <c r="Q211" i="24" s="1"/>
  <c r="N222" i="24"/>
  <c r="L234" i="24"/>
  <c r="Q234" i="24" s="1"/>
  <c r="M235" i="24"/>
  <c r="L242" i="24"/>
  <c r="Q242" i="24" s="1"/>
  <c r="I256" i="24"/>
  <c r="M254" i="24"/>
  <c r="M260" i="24"/>
  <c r="L30" i="24"/>
  <c r="Q30" i="24" s="1"/>
  <c r="M51" i="24"/>
  <c r="L66" i="24"/>
  <c r="Q66" i="24" s="1"/>
  <c r="M94" i="24"/>
  <c r="M136" i="24"/>
  <c r="L146" i="24"/>
  <c r="Q146" i="24" s="1"/>
  <c r="M154" i="24"/>
  <c r="L159" i="24"/>
  <c r="Q159" i="24" s="1"/>
  <c r="N181" i="24"/>
  <c r="L181" i="24"/>
  <c r="Q181" i="24" s="1"/>
  <c r="M181" i="24"/>
  <c r="L182" i="24"/>
  <c r="Q182" i="24" s="1"/>
  <c r="N183" i="24"/>
  <c r="L193" i="24"/>
  <c r="Q193" i="24" s="1"/>
  <c r="M216" i="24"/>
  <c r="N221" i="24"/>
  <c r="L253" i="24"/>
  <c r="Q253" i="24" s="1"/>
  <c r="L269" i="24"/>
  <c r="Q269" i="24" s="1"/>
  <c r="M100" i="24"/>
  <c r="M124" i="24"/>
  <c r="M131" i="24"/>
  <c r="N137" i="24"/>
  <c r="L27" i="24"/>
  <c r="Q27" i="24" s="1"/>
  <c r="N27" i="24"/>
  <c r="M27" i="24"/>
  <c r="L91" i="24"/>
  <c r="Q91" i="24" s="1"/>
  <c r="M91" i="24"/>
  <c r="N91" i="24"/>
  <c r="M145" i="24"/>
  <c r="L157" i="24"/>
  <c r="Q157" i="24" s="1"/>
  <c r="M158" i="24"/>
  <c r="N196" i="24"/>
  <c r="M197" i="24"/>
  <c r="N203" i="24"/>
  <c r="L248" i="24"/>
  <c r="Q248" i="24" s="1"/>
  <c r="M268" i="24"/>
  <c r="M83" i="24"/>
  <c r="M102" i="24"/>
  <c r="M107" i="24"/>
  <c r="L107" i="24"/>
  <c r="Q107" i="24" s="1"/>
  <c r="N107" i="24"/>
  <c r="L117" i="24"/>
  <c r="Q117" i="24" s="1"/>
  <c r="N125" i="24"/>
  <c r="L144" i="24"/>
  <c r="Q144" i="24" s="1"/>
  <c r="M212" i="24"/>
  <c r="L223" i="24"/>
  <c r="Q223" i="24" s="1"/>
  <c r="L236" i="24"/>
  <c r="Q236" i="24" s="1"/>
  <c r="N251" i="24"/>
  <c r="L252" i="24"/>
  <c r="Q252" i="24" s="1"/>
  <c r="L18" i="24"/>
  <c r="Q18" i="24" s="1"/>
  <c r="N31" i="24"/>
  <c r="L31" i="24"/>
  <c r="Q31" i="24" s="1"/>
  <c r="M31" i="24"/>
  <c r="L44" i="24"/>
  <c r="Q44" i="24" s="1"/>
  <c r="N44" i="24"/>
  <c r="M44" i="24"/>
  <c r="N55" i="24"/>
  <c r="L60" i="24"/>
  <c r="Q60" i="24" s="1"/>
  <c r="M60" i="24"/>
  <c r="N60" i="24"/>
  <c r="N75" i="24"/>
  <c r="L78" i="24"/>
  <c r="Q78" i="24" s="1"/>
  <c r="N78" i="24"/>
  <c r="M78" i="24"/>
  <c r="L97" i="24"/>
  <c r="Q97" i="24" s="1"/>
  <c r="M97" i="24"/>
  <c r="N97" i="24"/>
  <c r="L111" i="24"/>
  <c r="Q111" i="24" s="1"/>
  <c r="N111" i="24"/>
  <c r="M111" i="24"/>
  <c r="M130" i="24"/>
  <c r="L130" i="24"/>
  <c r="Q130" i="24" s="1"/>
  <c r="N130" i="24"/>
  <c r="L140" i="24"/>
  <c r="Q140" i="24" s="1"/>
  <c r="M140" i="24"/>
  <c r="N140" i="24"/>
  <c r="L143" i="24"/>
  <c r="Q143" i="24" s="1"/>
  <c r="M150" i="24"/>
  <c r="N150" i="24"/>
  <c r="L150" i="24"/>
  <c r="Q150" i="24" s="1"/>
  <c r="N153" i="24"/>
  <c r="L156" i="24"/>
  <c r="Q156" i="24" s="1"/>
  <c r="M174" i="24"/>
  <c r="N174" i="24"/>
  <c r="L174" i="24"/>
  <c r="Q174" i="24" s="1"/>
  <c r="N217" i="24"/>
  <c r="M217" i="24"/>
  <c r="L217" i="24"/>
  <c r="Q217" i="24" s="1"/>
  <c r="L218" i="24"/>
  <c r="Q218" i="24" s="1"/>
  <c r="M218" i="24"/>
  <c r="N218" i="24"/>
  <c r="L220" i="24"/>
  <c r="Q220" i="24" s="1"/>
  <c r="L225" i="24"/>
  <c r="Q225" i="24" s="1"/>
  <c r="N225" i="24"/>
  <c r="M225" i="24"/>
  <c r="L246" i="24"/>
  <c r="Q246" i="24" s="1"/>
  <c r="N246" i="24"/>
  <c r="M246" i="24"/>
  <c r="M247" i="24"/>
  <c r="N259" i="24"/>
  <c r="L265" i="24"/>
  <c r="Q265" i="24" s="1"/>
  <c r="M10" i="24"/>
  <c r="N10" i="24"/>
  <c r="L10" i="24"/>
  <c r="Q10" i="24" s="1"/>
  <c r="M19" i="24"/>
  <c r="N19" i="24"/>
  <c r="L19" i="24"/>
  <c r="Q19" i="24" s="1"/>
  <c r="L22" i="24"/>
  <c r="Q22" i="24" s="1"/>
  <c r="N35" i="24"/>
  <c r="L35" i="24"/>
  <c r="Q35" i="24" s="1"/>
  <c r="M35" i="24"/>
  <c r="L56" i="24"/>
  <c r="Q56" i="24" s="1"/>
  <c r="M56" i="24"/>
  <c r="N56" i="24"/>
  <c r="L67" i="24"/>
  <c r="Q67" i="24" s="1"/>
  <c r="M67" i="24"/>
  <c r="N67" i="24"/>
  <c r="L76" i="24"/>
  <c r="Q76" i="24" s="1"/>
  <c r="M76" i="24"/>
  <c r="N76" i="24"/>
  <c r="M79" i="24"/>
  <c r="M89" i="24"/>
  <c r="M98" i="24"/>
  <c r="N119" i="24"/>
  <c r="N136" i="24"/>
  <c r="L136" i="24"/>
  <c r="Q136" i="24" s="1"/>
  <c r="L139" i="24"/>
  <c r="Q139" i="24" s="1"/>
  <c r="M142" i="24"/>
  <c r="L152" i="24"/>
  <c r="Q152" i="24" s="1"/>
  <c r="N161" i="24"/>
  <c r="N163" i="24"/>
  <c r="N172" i="24"/>
  <c r="M175" i="24"/>
  <c r="N186" i="24"/>
  <c r="I215" i="24"/>
  <c r="M213" i="24"/>
  <c r="L213" i="24"/>
  <c r="Q213" i="24" s="1"/>
  <c r="N213" i="24"/>
  <c r="I228" i="24"/>
  <c r="N216" i="24"/>
  <c r="L219" i="24"/>
  <c r="Q219" i="24" s="1"/>
  <c r="N230" i="24"/>
  <c r="N235" i="24"/>
  <c r="M238" i="24"/>
  <c r="I273" i="24"/>
  <c r="M269" i="24"/>
  <c r="L271" i="24"/>
  <c r="Q271" i="24" s="1"/>
  <c r="N9" i="24"/>
  <c r="M34" i="24"/>
  <c r="M41" i="24"/>
  <c r="L43" i="24"/>
  <c r="Q43" i="24" s="1"/>
  <c r="M43" i="24"/>
  <c r="N43" i="24"/>
  <c r="L63" i="24"/>
  <c r="Q63" i="24" s="1"/>
  <c r="N64" i="24"/>
  <c r="N74" i="24"/>
  <c r="N77" i="24"/>
  <c r="L77" i="24"/>
  <c r="Q77" i="24" s="1"/>
  <c r="M77" i="24"/>
  <c r="I90" i="24"/>
  <c r="N96" i="24"/>
  <c r="L96" i="24"/>
  <c r="Q96" i="24" s="1"/>
  <c r="M96" i="24"/>
  <c r="M122" i="24"/>
  <c r="M141" i="24"/>
  <c r="L141" i="24"/>
  <c r="Q141" i="24" s="1"/>
  <c r="N141" i="24"/>
  <c r="L151" i="24"/>
  <c r="Q151" i="24" s="1"/>
  <c r="M151" i="24"/>
  <c r="N151" i="24"/>
  <c r="M167" i="24"/>
  <c r="N167" i="24"/>
  <c r="L167" i="24"/>
  <c r="Q167" i="24" s="1"/>
  <c r="M168" i="24"/>
  <c r="L168" i="24"/>
  <c r="Q168" i="24" s="1"/>
  <c r="N168" i="24"/>
  <c r="L176" i="24"/>
  <c r="Q176" i="24" s="1"/>
  <c r="N192" i="24"/>
  <c r="N195" i="24"/>
  <c r="M226" i="24"/>
  <c r="L226" i="24"/>
  <c r="Q226" i="24" s="1"/>
  <c r="N226" i="24"/>
  <c r="L233" i="24"/>
  <c r="Q233" i="24" s="1"/>
  <c r="M241" i="24"/>
  <c r="L245" i="24"/>
  <c r="Q245" i="24" s="1"/>
  <c r="M245" i="24"/>
  <c r="N245" i="24"/>
  <c r="N250" i="24"/>
  <c r="N13" i="24"/>
  <c r="L40" i="24"/>
  <c r="Q40" i="24" s="1"/>
  <c r="M45" i="24"/>
  <c r="N49" i="24"/>
  <c r="M7" i="24"/>
  <c r="L23" i="24"/>
  <c r="Q23" i="24" s="1"/>
  <c r="M23" i="24"/>
  <c r="N23" i="24"/>
  <c r="M26" i="24"/>
  <c r="L50" i="24"/>
  <c r="Q50" i="24" s="1"/>
  <c r="M50" i="24"/>
  <c r="N50" i="24"/>
  <c r="N57" i="24"/>
  <c r="M68" i="24"/>
  <c r="L82" i="24"/>
  <c r="Q82" i="24" s="1"/>
  <c r="M82" i="24"/>
  <c r="N82" i="24"/>
  <c r="L88" i="24"/>
  <c r="Q88" i="24" s="1"/>
  <c r="L92" i="24"/>
  <c r="Q92" i="24" s="1"/>
  <c r="L93" i="24"/>
  <c r="Q93" i="24" s="1"/>
  <c r="M93" i="24"/>
  <c r="N93" i="24"/>
  <c r="N100" i="24"/>
  <c r="N101" i="24"/>
  <c r="L101" i="24"/>
  <c r="Q101" i="24" s="1"/>
  <c r="M101" i="24"/>
  <c r="L118" i="24"/>
  <c r="Q118" i="24" s="1"/>
  <c r="M129" i="24"/>
  <c r="M132" i="24"/>
  <c r="L138" i="24"/>
  <c r="Q138" i="24" s="1"/>
  <c r="N144" i="24"/>
  <c r="N157" i="24"/>
  <c r="N160" i="24"/>
  <c r="N185" i="24"/>
  <c r="N202" i="24"/>
  <c r="L202" i="24"/>
  <c r="Q202" i="24" s="1"/>
  <c r="M202" i="24"/>
  <c r="I210" i="24"/>
  <c r="N207" i="24"/>
  <c r="M207" i="24"/>
  <c r="L207" i="24"/>
  <c r="Q207" i="24" s="1"/>
  <c r="L208" i="24"/>
  <c r="Q208" i="24" s="1"/>
  <c r="L222" i="24"/>
  <c r="Q222" i="24" s="1"/>
  <c r="M224" i="24"/>
  <c r="L237" i="24"/>
  <c r="Q237" i="24" s="1"/>
  <c r="N270" i="24"/>
  <c r="L149" i="24"/>
  <c r="Q149" i="24" s="1"/>
  <c r="L260" i="24" l="1"/>
  <c r="Q260" i="24" s="1"/>
  <c r="L251" i="24"/>
  <c r="Q251" i="24" s="1"/>
  <c r="L154" i="24"/>
  <c r="M18" i="24"/>
  <c r="N139" i="24"/>
  <c r="L235" i="24"/>
  <c r="Q235" i="24" s="1"/>
  <c r="L216" i="24"/>
  <c r="I127" i="24"/>
  <c r="M251" i="24"/>
  <c r="N131" i="24"/>
  <c r="M222" i="24"/>
  <c r="L221" i="24"/>
  <c r="Q221" i="24" s="1"/>
  <c r="M115" i="24"/>
  <c r="M75" i="24"/>
  <c r="N18" i="24"/>
  <c r="L183" i="24"/>
  <c r="L131" i="24"/>
  <c r="N152" i="24"/>
  <c r="L197" i="24"/>
  <c r="L106" i="24"/>
  <c r="Q106" i="24" s="1"/>
  <c r="M123" i="24"/>
  <c r="L81" i="24"/>
  <c r="N212" i="24"/>
  <c r="M221" i="24"/>
  <c r="L145" i="24"/>
  <c r="L75" i="24"/>
  <c r="L184" i="24"/>
  <c r="N94" i="24"/>
  <c r="M196" i="24"/>
  <c r="L123" i="24"/>
  <c r="L229" i="24"/>
  <c r="M119" i="24"/>
  <c r="L83" i="24"/>
  <c r="Q83" i="24" s="1"/>
  <c r="L196" i="24"/>
  <c r="N102" i="24"/>
  <c r="L89" i="24"/>
  <c r="M156" i="24"/>
  <c r="M157" i="24"/>
  <c r="N106" i="24"/>
  <c r="N269" i="24"/>
  <c r="L203" i="24"/>
  <c r="M183" i="24"/>
  <c r="L94" i="24"/>
  <c r="M230" i="24"/>
  <c r="M152" i="24"/>
  <c r="M139" i="24"/>
  <c r="M184" i="24"/>
  <c r="N206" i="24"/>
  <c r="M253" i="24"/>
  <c r="M81" i="24"/>
  <c r="L55" i="24"/>
  <c r="N158" i="24"/>
  <c r="N117" i="24"/>
  <c r="L64" i="24"/>
  <c r="N41" i="24"/>
  <c r="L238" i="24"/>
  <c r="N219" i="24"/>
  <c r="M186" i="24"/>
  <c r="N88" i="24"/>
  <c r="N236" i="24"/>
  <c r="N238" i="24"/>
  <c r="L177" i="24"/>
  <c r="N146" i="24"/>
  <c r="N89" i="24"/>
  <c r="M208" i="24"/>
  <c r="N159" i="24"/>
  <c r="M137" i="24"/>
  <c r="N254" i="24"/>
  <c r="N253" i="24"/>
  <c r="M234" i="24"/>
  <c r="N198" i="24"/>
  <c r="N51" i="24"/>
  <c r="M219" i="24"/>
  <c r="M252" i="24"/>
  <c r="M236" i="24"/>
  <c r="L212" i="24"/>
  <c r="N211" i="24"/>
  <c r="L158" i="24"/>
  <c r="L137" i="24"/>
  <c r="L124" i="24"/>
  <c r="M117" i="24"/>
  <c r="L51" i="24"/>
  <c r="N30" i="24"/>
  <c r="N142" i="24"/>
  <c r="L254" i="24"/>
  <c r="N242" i="24"/>
  <c r="M144" i="24"/>
  <c r="M9" i="24"/>
  <c r="M271" i="24"/>
  <c r="L186" i="24"/>
  <c r="M211" i="24"/>
  <c r="M215" i="24" s="1"/>
  <c r="L116" i="24"/>
  <c r="M66" i="24"/>
  <c r="M30" i="24"/>
  <c r="I244" i="24"/>
  <c r="I165" i="24"/>
  <c r="L224" i="24"/>
  <c r="L68" i="24"/>
  <c r="L26" i="24"/>
  <c r="Q26" i="24" s="1"/>
  <c r="M195" i="24"/>
  <c r="N220" i="24"/>
  <c r="M49" i="24"/>
  <c r="M233" i="24"/>
  <c r="N260" i="24"/>
  <c r="M248" i="24"/>
  <c r="M242" i="24"/>
  <c r="N234" i="24"/>
  <c r="M198" i="24"/>
  <c r="M177" i="24"/>
  <c r="M146" i="24"/>
  <c r="N145" i="24"/>
  <c r="M55" i="24"/>
  <c r="L9" i="24"/>
  <c r="N271" i="24"/>
  <c r="L119" i="24"/>
  <c r="M106" i="24"/>
  <c r="N138" i="24"/>
  <c r="L132" i="24"/>
  <c r="N124" i="24"/>
  <c r="L142" i="24"/>
  <c r="Q142" i="24" s="1"/>
  <c r="N45" i="24"/>
  <c r="I15" i="24"/>
  <c r="N79" i="24"/>
  <c r="M13" i="24"/>
  <c r="N233" i="24"/>
  <c r="L7" i="24"/>
  <c r="Q7" i="24" s="1"/>
  <c r="L270" i="24"/>
  <c r="M160" i="24"/>
  <c r="L175" i="24"/>
  <c r="L163" i="24"/>
  <c r="L45" i="24"/>
  <c r="M22" i="24"/>
  <c r="L13" i="24"/>
  <c r="M193" i="24"/>
  <c r="N182" i="24"/>
  <c r="N154" i="24"/>
  <c r="I114" i="24"/>
  <c r="L34" i="24"/>
  <c r="N7" i="24"/>
  <c r="L268" i="24"/>
  <c r="N224" i="24"/>
  <c r="L160" i="24"/>
  <c r="N68" i="24"/>
  <c r="N26" i="24"/>
  <c r="M250" i="24"/>
  <c r="M40" i="24"/>
  <c r="M192" i="24"/>
  <c r="M153" i="24"/>
  <c r="N265" i="24"/>
  <c r="O237" i="24"/>
  <c r="R237" i="24"/>
  <c r="O118" i="24"/>
  <c r="R118" i="24"/>
  <c r="R40" i="24"/>
  <c r="O40" i="24"/>
  <c r="R233" i="24"/>
  <c r="O233" i="24"/>
  <c r="O220" i="24"/>
  <c r="R220" i="24"/>
  <c r="O143" i="24"/>
  <c r="R143" i="24"/>
  <c r="O223" i="24"/>
  <c r="R223" i="24"/>
  <c r="O193" i="24"/>
  <c r="R193" i="24"/>
  <c r="O182" i="24"/>
  <c r="R182" i="24"/>
  <c r="O234" i="24"/>
  <c r="R234" i="24"/>
  <c r="O208" i="24"/>
  <c r="R208" i="24"/>
  <c r="O88" i="24"/>
  <c r="R88" i="24"/>
  <c r="R156" i="24"/>
  <c r="O156" i="24"/>
  <c r="O66" i="24"/>
  <c r="R66" i="24"/>
  <c r="O30" i="24"/>
  <c r="R30" i="24"/>
  <c r="O63" i="24"/>
  <c r="R63" i="24"/>
  <c r="R271" i="24"/>
  <c r="O271" i="24"/>
  <c r="O22" i="24"/>
  <c r="R22" i="24"/>
  <c r="R265" i="24"/>
  <c r="O265" i="24"/>
  <c r="O252" i="24"/>
  <c r="R252" i="24"/>
  <c r="O248" i="24"/>
  <c r="R248" i="24"/>
  <c r="R159" i="24"/>
  <c r="O159" i="24"/>
  <c r="R146" i="24"/>
  <c r="O146" i="24"/>
  <c r="O138" i="24"/>
  <c r="R138" i="24"/>
  <c r="O176" i="24"/>
  <c r="R176" i="24"/>
  <c r="R117" i="24"/>
  <c r="O117" i="24"/>
  <c r="O211" i="24"/>
  <c r="R211" i="24"/>
  <c r="M166" i="24"/>
  <c r="M170" i="24" s="1"/>
  <c r="L166" i="24"/>
  <c r="Q166" i="24" s="1"/>
  <c r="N166" i="24"/>
  <c r="I170" i="24"/>
  <c r="O67" i="24"/>
  <c r="P67" i="24" s="1"/>
  <c r="R67" i="24"/>
  <c r="L65" i="24"/>
  <c r="Q65" i="24" s="1"/>
  <c r="N65" i="24"/>
  <c r="M65" i="24"/>
  <c r="R10" i="24"/>
  <c r="O10" i="24"/>
  <c r="P10" i="24" s="1"/>
  <c r="L191" i="24"/>
  <c r="Q191" i="24" s="1"/>
  <c r="N191" i="24"/>
  <c r="M191" i="24"/>
  <c r="I200" i="24"/>
  <c r="L84" i="24"/>
  <c r="Q84" i="24" s="1"/>
  <c r="M84" i="24"/>
  <c r="N84" i="24"/>
  <c r="R78" i="24"/>
  <c r="O78" i="24"/>
  <c r="P78" i="24" s="1"/>
  <c r="O44" i="24"/>
  <c r="P44" i="24" s="1"/>
  <c r="R44" i="24"/>
  <c r="R31" i="24"/>
  <c r="O31" i="24"/>
  <c r="P31" i="24" s="1"/>
  <c r="M143" i="24"/>
  <c r="N112" i="24"/>
  <c r="M112" i="24"/>
  <c r="L112" i="24"/>
  <c r="Q112" i="24" s="1"/>
  <c r="N21" i="24"/>
  <c r="M21" i="24"/>
  <c r="L21" i="24"/>
  <c r="Q21" i="24" s="1"/>
  <c r="L231" i="24"/>
  <c r="Q231" i="24" s="1"/>
  <c r="N231" i="24"/>
  <c r="M231" i="24"/>
  <c r="L73" i="24"/>
  <c r="Q73" i="24" s="1"/>
  <c r="M73" i="24"/>
  <c r="I87" i="24"/>
  <c r="N73" i="24"/>
  <c r="R27" i="24"/>
  <c r="O27" i="24"/>
  <c r="P27" i="24" s="1"/>
  <c r="L12" i="24"/>
  <c r="Q12" i="24" s="1"/>
  <c r="N12" i="24"/>
  <c r="M12" i="24"/>
  <c r="N122" i="24"/>
  <c r="L173" i="24"/>
  <c r="Q173" i="24" s="1"/>
  <c r="N173" i="24"/>
  <c r="M173" i="24"/>
  <c r="L98" i="24"/>
  <c r="Q98" i="24" s="1"/>
  <c r="L74" i="24"/>
  <c r="Q74" i="24" s="1"/>
  <c r="L259" i="24"/>
  <c r="Q259" i="24" s="1"/>
  <c r="L249" i="24"/>
  <c r="Q249" i="24" s="1"/>
  <c r="M249" i="24"/>
  <c r="N249" i="24"/>
  <c r="L241" i="24"/>
  <c r="Q241" i="24" s="1"/>
  <c r="N176" i="24"/>
  <c r="L61" i="24"/>
  <c r="Q61" i="24" s="1"/>
  <c r="M61" i="24"/>
  <c r="N61" i="24"/>
  <c r="N248" i="24"/>
  <c r="R242" i="24"/>
  <c r="O242" i="24"/>
  <c r="M223" i="24"/>
  <c r="R207" i="24"/>
  <c r="O207" i="24"/>
  <c r="P207" i="24" s="1"/>
  <c r="M206" i="24"/>
  <c r="M210" i="24" s="1"/>
  <c r="O202" i="24"/>
  <c r="P202" i="24" s="1"/>
  <c r="R202" i="24"/>
  <c r="R198" i="24"/>
  <c r="O198" i="24"/>
  <c r="N193" i="24"/>
  <c r="R144" i="24"/>
  <c r="O144" i="24"/>
  <c r="P144" i="24" s="1"/>
  <c r="L135" i="24"/>
  <c r="Q135" i="24" s="1"/>
  <c r="N135" i="24"/>
  <c r="I148" i="24"/>
  <c r="M135" i="24"/>
  <c r="L115" i="24"/>
  <c r="Q115" i="24" s="1"/>
  <c r="R101" i="24"/>
  <c r="O101" i="24"/>
  <c r="P101" i="24" s="1"/>
  <c r="L100" i="24"/>
  <c r="Q100" i="24" s="1"/>
  <c r="N92" i="24"/>
  <c r="M64" i="24"/>
  <c r="L54" i="24"/>
  <c r="Q54" i="24" s="1"/>
  <c r="M54" i="24"/>
  <c r="N54" i="24"/>
  <c r="R50" i="24"/>
  <c r="O50" i="24"/>
  <c r="P50" i="24" s="1"/>
  <c r="L41" i="24"/>
  <c r="Q41" i="24" s="1"/>
  <c r="L33" i="24"/>
  <c r="Q33" i="24" s="1"/>
  <c r="N33" i="24"/>
  <c r="M33" i="24"/>
  <c r="R23" i="24"/>
  <c r="O23" i="24"/>
  <c r="P23" i="24" s="1"/>
  <c r="L17" i="24"/>
  <c r="Q17" i="24" s="1"/>
  <c r="N17" i="24"/>
  <c r="M17" i="24"/>
  <c r="L42" i="24"/>
  <c r="Q42" i="24" s="1"/>
  <c r="N42" i="24"/>
  <c r="M42" i="24"/>
  <c r="L24" i="24"/>
  <c r="Q24" i="24" s="1"/>
  <c r="M24" i="24"/>
  <c r="N24" i="24"/>
  <c r="L230" i="24"/>
  <c r="Q230" i="24" s="1"/>
  <c r="R168" i="24"/>
  <c r="O168" i="24"/>
  <c r="P168" i="24" s="1"/>
  <c r="R141" i="24"/>
  <c r="O141" i="24"/>
  <c r="P141" i="24" s="1"/>
  <c r="R139" i="24"/>
  <c r="O139" i="24"/>
  <c r="L52" i="24"/>
  <c r="Q52" i="24" s="1"/>
  <c r="N52" i="24"/>
  <c r="M52" i="24"/>
  <c r="R43" i="24"/>
  <c r="O43" i="24"/>
  <c r="P43" i="24" s="1"/>
  <c r="M270" i="24"/>
  <c r="M273" i="24" s="1"/>
  <c r="N252" i="24"/>
  <c r="N237" i="24"/>
  <c r="N229" i="24"/>
  <c r="N208" i="24"/>
  <c r="N197" i="24"/>
  <c r="L185" i="24"/>
  <c r="Q185" i="24" s="1"/>
  <c r="M159" i="24"/>
  <c r="M138" i="24"/>
  <c r="N132" i="24"/>
  <c r="N129" i="24"/>
  <c r="L125" i="24"/>
  <c r="Q125" i="24" s="1"/>
  <c r="M118" i="24"/>
  <c r="M116" i="24"/>
  <c r="L102" i="24"/>
  <c r="Q102" i="24" s="1"/>
  <c r="R76" i="24"/>
  <c r="O76" i="24"/>
  <c r="P76" i="24" s="1"/>
  <c r="N66" i="24"/>
  <c r="O56" i="24"/>
  <c r="P56" i="24" s="1"/>
  <c r="R56" i="24"/>
  <c r="R19" i="24"/>
  <c r="O19" i="24"/>
  <c r="P19" i="24" s="1"/>
  <c r="O225" i="24"/>
  <c r="P225" i="24" s="1"/>
  <c r="R225" i="24"/>
  <c r="O174" i="24"/>
  <c r="P174" i="24" s="1"/>
  <c r="R174" i="24"/>
  <c r="L172" i="24"/>
  <c r="Q172" i="24" s="1"/>
  <c r="M163" i="24"/>
  <c r="O150" i="24"/>
  <c r="P150" i="24" s="1"/>
  <c r="R150" i="24"/>
  <c r="O130" i="24"/>
  <c r="P130" i="24" s="1"/>
  <c r="R130" i="24"/>
  <c r="R111" i="24"/>
  <c r="O111" i="24"/>
  <c r="P111" i="24" s="1"/>
  <c r="L38" i="24"/>
  <c r="Q38" i="24" s="1"/>
  <c r="M38" i="24"/>
  <c r="N38" i="24"/>
  <c r="L250" i="24"/>
  <c r="Q250" i="24" s="1"/>
  <c r="M194" i="24"/>
  <c r="L194" i="24"/>
  <c r="Q194" i="24" s="1"/>
  <c r="N194" i="24"/>
  <c r="L155" i="24"/>
  <c r="Q155" i="24" s="1"/>
  <c r="M155" i="24"/>
  <c r="N155" i="24"/>
  <c r="N143" i="24"/>
  <c r="L62" i="24"/>
  <c r="Q62" i="24" s="1"/>
  <c r="M62" i="24"/>
  <c r="N62" i="24"/>
  <c r="N40" i="24"/>
  <c r="N247" i="24"/>
  <c r="L239" i="24"/>
  <c r="Q239" i="24" s="1"/>
  <c r="M239" i="24"/>
  <c r="N239" i="24"/>
  <c r="L195" i="24"/>
  <c r="Q195" i="24" s="1"/>
  <c r="L180" i="24"/>
  <c r="Q180" i="24" s="1"/>
  <c r="M180" i="24"/>
  <c r="N180" i="24"/>
  <c r="N156" i="24"/>
  <c r="M63" i="24"/>
  <c r="L48" i="24"/>
  <c r="Q48" i="24" s="1"/>
  <c r="I59" i="24"/>
  <c r="N48" i="24"/>
  <c r="M48" i="24"/>
  <c r="N22" i="24"/>
  <c r="M162" i="24"/>
  <c r="L162" i="24"/>
  <c r="Q162" i="24" s="1"/>
  <c r="N162" i="24"/>
  <c r="L122" i="24"/>
  <c r="Q122" i="24" s="1"/>
  <c r="M69" i="24"/>
  <c r="N69" i="24"/>
  <c r="L69" i="24"/>
  <c r="Q69" i="24" s="1"/>
  <c r="L39" i="24"/>
  <c r="Q39" i="24" s="1"/>
  <c r="M39" i="24"/>
  <c r="N39" i="24"/>
  <c r="L264" i="24"/>
  <c r="Q264" i="24" s="1"/>
  <c r="N264" i="24"/>
  <c r="M264" i="24"/>
  <c r="M232" i="24"/>
  <c r="N232" i="24"/>
  <c r="L232" i="24"/>
  <c r="Q232" i="24" s="1"/>
  <c r="M220" i="24"/>
  <c r="L192" i="24"/>
  <c r="Q192" i="24" s="1"/>
  <c r="R181" i="24"/>
  <c r="O181" i="24"/>
  <c r="P181" i="24" s="1"/>
  <c r="L153" i="24"/>
  <c r="Q153" i="24" s="1"/>
  <c r="L121" i="24"/>
  <c r="Q121" i="24" s="1"/>
  <c r="M121" i="24"/>
  <c r="N121" i="24"/>
  <c r="L79" i="24"/>
  <c r="Q79" i="24" s="1"/>
  <c r="L49" i="24"/>
  <c r="Q49" i="24" s="1"/>
  <c r="M265" i="24"/>
  <c r="N241" i="24"/>
  <c r="M176" i="24"/>
  <c r="O157" i="24"/>
  <c r="P157" i="24" s="1"/>
  <c r="R157" i="24"/>
  <c r="O92" i="24"/>
  <c r="R92" i="24"/>
  <c r="L95" i="24"/>
  <c r="Q95" i="24" s="1"/>
  <c r="N95" i="24"/>
  <c r="M95" i="24"/>
  <c r="M57" i="24"/>
  <c r="N20" i="24"/>
  <c r="M20" i="24"/>
  <c r="L20" i="24"/>
  <c r="Q20" i="24" s="1"/>
  <c r="O269" i="24"/>
  <c r="R269" i="24"/>
  <c r="O222" i="24"/>
  <c r="P222" i="24" s="1"/>
  <c r="R222" i="24"/>
  <c r="M172" i="24"/>
  <c r="L161" i="24"/>
  <c r="Q161" i="24" s="1"/>
  <c r="N223" i="24"/>
  <c r="M108" i="24"/>
  <c r="L108" i="24"/>
  <c r="Q108" i="24" s="1"/>
  <c r="N108" i="24"/>
  <c r="L99" i="24"/>
  <c r="Q99" i="24" s="1"/>
  <c r="M99" i="24"/>
  <c r="N99" i="24"/>
  <c r="O93" i="24"/>
  <c r="P93" i="24" s="1"/>
  <c r="R93" i="24"/>
  <c r="R82" i="24"/>
  <c r="O82" i="24"/>
  <c r="P82" i="24" s="1"/>
  <c r="L80" i="24"/>
  <c r="Q80" i="24" s="1"/>
  <c r="N80" i="24"/>
  <c r="M80" i="24"/>
  <c r="N34" i="24"/>
  <c r="R152" i="24"/>
  <c r="O152" i="24"/>
  <c r="R96" i="24"/>
  <c r="O96" i="24"/>
  <c r="P96" i="24" s="1"/>
  <c r="M88" i="24"/>
  <c r="M90" i="24" s="1"/>
  <c r="R77" i="24"/>
  <c r="O77" i="24"/>
  <c r="P77" i="24" s="1"/>
  <c r="L57" i="24"/>
  <c r="Q57" i="24" s="1"/>
  <c r="L25" i="24"/>
  <c r="Q25" i="24" s="1"/>
  <c r="N25" i="24"/>
  <c r="M25" i="24"/>
  <c r="N268" i="24"/>
  <c r="M237" i="24"/>
  <c r="R236" i="24"/>
  <c r="O236" i="24"/>
  <c r="O213" i="24"/>
  <c r="P213" i="24" s="1"/>
  <c r="R213" i="24"/>
  <c r="M203" i="24"/>
  <c r="M185" i="24"/>
  <c r="L171" i="24"/>
  <c r="Q171" i="24" s="1"/>
  <c r="M171" i="24"/>
  <c r="I179" i="24"/>
  <c r="N171" i="24"/>
  <c r="M125" i="24"/>
  <c r="N118" i="24"/>
  <c r="N83" i="24"/>
  <c r="O35" i="24"/>
  <c r="P35" i="24" s="1"/>
  <c r="R35" i="24"/>
  <c r="O246" i="24"/>
  <c r="P246" i="24" s="1"/>
  <c r="R246" i="24"/>
  <c r="R218" i="24"/>
  <c r="O218" i="24"/>
  <c r="P218" i="24" s="1"/>
  <c r="N175" i="24"/>
  <c r="M161" i="24"/>
  <c r="L103" i="24"/>
  <c r="Q103" i="24" s="1"/>
  <c r="M103" i="24"/>
  <c r="N103" i="24"/>
  <c r="R97" i="24"/>
  <c r="O97" i="24"/>
  <c r="P97" i="24" s="1"/>
  <c r="O60" i="24"/>
  <c r="P60" i="24" s="1"/>
  <c r="R60" i="24"/>
  <c r="O107" i="24"/>
  <c r="P107" i="24" s="1"/>
  <c r="R107" i="24"/>
  <c r="L257" i="24"/>
  <c r="Q257" i="24" s="1"/>
  <c r="M257" i="24"/>
  <c r="N257" i="24"/>
  <c r="I262" i="24"/>
  <c r="L247" i="24"/>
  <c r="Q247" i="24" s="1"/>
  <c r="M201" i="24"/>
  <c r="L201" i="24"/>
  <c r="Q201" i="24" s="1"/>
  <c r="N201" i="24"/>
  <c r="I205" i="24"/>
  <c r="O91" i="24"/>
  <c r="P91" i="24" s="1"/>
  <c r="R91" i="24"/>
  <c r="N63" i="24"/>
  <c r="L8" i="24"/>
  <c r="Q8" i="24" s="1"/>
  <c r="M8" i="24"/>
  <c r="N8" i="24"/>
  <c r="N98" i="24"/>
  <c r="M74" i="24"/>
  <c r="L32" i="24"/>
  <c r="Q32" i="24" s="1"/>
  <c r="N32" i="24"/>
  <c r="M32" i="24"/>
  <c r="M259" i="24"/>
  <c r="M16" i="24"/>
  <c r="L16" i="24"/>
  <c r="Q16" i="24" s="1"/>
  <c r="I37" i="24"/>
  <c r="N16" i="24"/>
  <c r="R253" i="24"/>
  <c r="O253" i="24"/>
  <c r="L206" i="24"/>
  <c r="Q206" i="24" s="1"/>
  <c r="M182" i="24"/>
  <c r="N128" i="24"/>
  <c r="L128" i="24"/>
  <c r="Q128" i="24" s="1"/>
  <c r="I134" i="24"/>
  <c r="M128" i="24"/>
  <c r="M134" i="24" s="1"/>
  <c r="M92" i="24"/>
  <c r="L28" i="24"/>
  <c r="Q28" i="24" s="1"/>
  <c r="M28" i="24"/>
  <c r="N28" i="24"/>
  <c r="O18" i="24"/>
  <c r="R18" i="24"/>
  <c r="L29" i="24"/>
  <c r="Q29" i="24" s="1"/>
  <c r="M29" i="24"/>
  <c r="N29" i="24"/>
  <c r="R245" i="24"/>
  <c r="O245" i="24"/>
  <c r="P245" i="24" s="1"/>
  <c r="R226" i="24"/>
  <c r="O226" i="24"/>
  <c r="P226" i="24" s="1"/>
  <c r="R219" i="24"/>
  <c r="O219" i="24"/>
  <c r="O167" i="24"/>
  <c r="P167" i="24" s="1"/>
  <c r="R167" i="24"/>
  <c r="R151" i="24"/>
  <c r="O151" i="24"/>
  <c r="P151" i="24" s="1"/>
  <c r="N110" i="24"/>
  <c r="M110" i="24"/>
  <c r="L110" i="24"/>
  <c r="Q110" i="24" s="1"/>
  <c r="O235" i="24"/>
  <c r="P235" i="24" s="1"/>
  <c r="M229" i="24"/>
  <c r="O136" i="24"/>
  <c r="P136" i="24" s="1"/>
  <c r="R136" i="24"/>
  <c r="L129" i="24"/>
  <c r="Q129" i="24" s="1"/>
  <c r="L109" i="24"/>
  <c r="Q109" i="24" s="1"/>
  <c r="M109" i="24"/>
  <c r="N109" i="24"/>
  <c r="R217" i="24"/>
  <c r="O217" i="24"/>
  <c r="P217" i="24" s="1"/>
  <c r="O140" i="24"/>
  <c r="P140" i="24" s="1"/>
  <c r="R140" i="24"/>
  <c r="I72" i="24"/>
  <c r="L11" i="24"/>
  <c r="Q11" i="24" s="1"/>
  <c r="M11" i="24"/>
  <c r="N11" i="24"/>
  <c r="N187" i="24"/>
  <c r="M187" i="24"/>
  <c r="L187" i="24"/>
  <c r="Q187" i="24" s="1"/>
  <c r="L85" i="24"/>
  <c r="Q85" i="24" s="1"/>
  <c r="M85" i="24"/>
  <c r="N85" i="24"/>
  <c r="L70" i="24"/>
  <c r="Q70" i="24" s="1"/>
  <c r="M70" i="24"/>
  <c r="N70" i="24"/>
  <c r="M263" i="24"/>
  <c r="N263" i="24"/>
  <c r="L263" i="24"/>
  <c r="Q263" i="24" s="1"/>
  <c r="I267" i="24"/>
  <c r="M188" i="24"/>
  <c r="L188" i="24"/>
  <c r="Q188" i="24" s="1"/>
  <c r="N188" i="24"/>
  <c r="L120" i="24"/>
  <c r="Q120" i="24" s="1"/>
  <c r="N120" i="24"/>
  <c r="M120" i="24"/>
  <c r="I105" i="24"/>
  <c r="L258" i="24"/>
  <c r="Q258" i="24" s="1"/>
  <c r="N258" i="24"/>
  <c r="M258" i="24"/>
  <c r="L240" i="24"/>
  <c r="Q240" i="24" s="1"/>
  <c r="M240" i="24"/>
  <c r="N240" i="24"/>
  <c r="L53" i="24"/>
  <c r="Q53" i="24" s="1"/>
  <c r="M53" i="24"/>
  <c r="N53" i="24"/>
  <c r="O149" i="24"/>
  <c r="R149" i="24"/>
  <c r="M149" i="24"/>
  <c r="N149" i="24"/>
  <c r="P149" i="24" l="1"/>
  <c r="M105" i="24"/>
  <c r="R106" i="24"/>
  <c r="O221" i="24"/>
  <c r="P221" i="24" s="1"/>
  <c r="M59" i="24"/>
  <c r="M200" i="24"/>
  <c r="O13" i="24"/>
  <c r="P13" i="24" s="1"/>
  <c r="Q13" i="24"/>
  <c r="O9" i="24"/>
  <c r="P9" i="24" s="1"/>
  <c r="Q9" i="24"/>
  <c r="M256" i="24"/>
  <c r="R224" i="24"/>
  <c r="Q224" i="24"/>
  <c r="R254" i="24"/>
  <c r="Q254" i="24"/>
  <c r="O203" i="24"/>
  <c r="P203" i="24" s="1"/>
  <c r="Q203" i="24"/>
  <c r="M179" i="24"/>
  <c r="R260" i="24"/>
  <c r="M228" i="24"/>
  <c r="O45" i="24"/>
  <c r="Q45" i="24"/>
  <c r="R270" i="24"/>
  <c r="Q270" i="24"/>
  <c r="R119" i="24"/>
  <c r="Q119" i="24"/>
  <c r="O137" i="24"/>
  <c r="P137" i="24" s="1"/>
  <c r="Q137" i="24"/>
  <c r="R55" i="24"/>
  <c r="Q55" i="24"/>
  <c r="O94" i="24"/>
  <c r="P94" i="24" s="1"/>
  <c r="Q94" i="24"/>
  <c r="R184" i="24"/>
  <c r="Q184" i="24"/>
  <c r="R197" i="24"/>
  <c r="Q197" i="24"/>
  <c r="O216" i="24"/>
  <c r="P216" i="24" s="1"/>
  <c r="Q216" i="24"/>
  <c r="O154" i="24"/>
  <c r="P154" i="24" s="1"/>
  <c r="Q154" i="24"/>
  <c r="M244" i="24"/>
  <c r="O260" i="24"/>
  <c r="O160" i="24"/>
  <c r="P160" i="24" s="1"/>
  <c r="Q160" i="24"/>
  <c r="R34" i="24"/>
  <c r="Q34" i="24"/>
  <c r="R163" i="24"/>
  <c r="Q163" i="24"/>
  <c r="O132" i="24"/>
  <c r="Q132" i="24"/>
  <c r="O68" i="24"/>
  <c r="P68" i="24" s="1"/>
  <c r="Q68" i="24"/>
  <c r="R186" i="24"/>
  <c r="Q186" i="24"/>
  <c r="O51" i="24"/>
  <c r="P51" i="24" s="1"/>
  <c r="Q51" i="24"/>
  <c r="O158" i="24"/>
  <c r="Q158" i="24"/>
  <c r="O177" i="24"/>
  <c r="P177" i="24" s="1"/>
  <c r="Q177" i="24"/>
  <c r="R64" i="24"/>
  <c r="Q64" i="24"/>
  <c r="R196" i="24"/>
  <c r="Q196" i="24"/>
  <c r="O123" i="24"/>
  <c r="P123" i="24" s="1"/>
  <c r="Q123" i="24"/>
  <c r="O75" i="24"/>
  <c r="P75" i="24" s="1"/>
  <c r="Q75" i="24"/>
  <c r="O81" i="24"/>
  <c r="P81" i="24" s="1"/>
  <c r="Q81" i="24"/>
  <c r="R175" i="24"/>
  <c r="Q175" i="24"/>
  <c r="R145" i="24"/>
  <c r="Q145" i="24"/>
  <c r="O131" i="24"/>
  <c r="P131" i="24" s="1"/>
  <c r="Q131" i="24"/>
  <c r="M72" i="24"/>
  <c r="O268" i="24"/>
  <c r="Q268" i="24"/>
  <c r="O116" i="24"/>
  <c r="P116" i="24" s="1"/>
  <c r="Q116" i="24"/>
  <c r="O124" i="24"/>
  <c r="Q124" i="24"/>
  <c r="R212" i="24"/>
  <c r="Q212" i="24"/>
  <c r="R238" i="24"/>
  <c r="Q238" i="24"/>
  <c r="R89" i="24"/>
  <c r="Q89" i="24"/>
  <c r="O183" i="24"/>
  <c r="P183" i="24" s="1"/>
  <c r="Q183" i="24"/>
  <c r="R229" i="24"/>
  <c r="Q229" i="24"/>
  <c r="M87" i="24"/>
  <c r="M267" i="24"/>
  <c r="M47" i="24"/>
  <c r="P30" i="24"/>
  <c r="M165" i="24"/>
  <c r="M205" i="24"/>
  <c r="M262" i="24"/>
  <c r="R251" i="24"/>
  <c r="N190" i="24"/>
  <c r="M148" i="24"/>
  <c r="P88" i="24"/>
  <c r="M127" i="24"/>
  <c r="L190" i="24"/>
  <c r="M37" i="24"/>
  <c r="M114" i="24"/>
  <c r="R216" i="24"/>
  <c r="M190" i="24"/>
  <c r="R183" i="24"/>
  <c r="R221" i="24"/>
  <c r="R154" i="24"/>
  <c r="O83" i="24"/>
  <c r="P83" i="24" s="1"/>
  <c r="P139" i="24"/>
  <c r="R235" i="24"/>
  <c r="O251" i="24"/>
  <c r="P251" i="24" s="1"/>
  <c r="O106" i="24"/>
  <c r="P106" i="24" s="1"/>
  <c r="O89" i="24"/>
  <c r="P89" i="24" s="1"/>
  <c r="P242" i="24"/>
  <c r="P18" i="24"/>
  <c r="R131" i="24"/>
  <c r="O229" i="24"/>
  <c r="P229" i="24" s="1"/>
  <c r="O64" i="24"/>
  <c r="P64" i="24" s="1"/>
  <c r="O197" i="24"/>
  <c r="P197" i="24" s="1"/>
  <c r="O55" i="24"/>
  <c r="P55" i="24" s="1"/>
  <c r="O238" i="24"/>
  <c r="P238" i="24" s="1"/>
  <c r="R123" i="24"/>
  <c r="R81" i="24"/>
  <c r="P152" i="24"/>
  <c r="O145" i="24"/>
  <c r="P145" i="24" s="1"/>
  <c r="R137" i="24"/>
  <c r="R203" i="24"/>
  <c r="R75" i="24"/>
  <c r="O184" i="24"/>
  <c r="P184" i="24" s="1"/>
  <c r="P236" i="24"/>
  <c r="R83" i="24"/>
  <c r="P158" i="24"/>
  <c r="O196" i="24"/>
  <c r="P196" i="24" s="1"/>
  <c r="O142" i="24"/>
  <c r="P142" i="24" s="1"/>
  <c r="R13" i="24"/>
  <c r="P269" i="24"/>
  <c r="R94" i="24"/>
  <c r="P45" i="24"/>
  <c r="O212" i="24"/>
  <c r="P212" i="24" s="1"/>
  <c r="O254" i="24"/>
  <c r="P254" i="24" s="1"/>
  <c r="P237" i="24"/>
  <c r="R124" i="24"/>
  <c r="P146" i="24"/>
  <c r="P63" i="24"/>
  <c r="R7" i="24"/>
  <c r="O119" i="24"/>
  <c r="P119" i="24" s="1"/>
  <c r="R9" i="24"/>
  <c r="O34" i="24"/>
  <c r="P34" i="24" s="1"/>
  <c r="P143" i="24"/>
  <c r="P248" i="24"/>
  <c r="O26" i="24"/>
  <c r="P26" i="24" s="1"/>
  <c r="R158" i="24"/>
  <c r="P260" i="24"/>
  <c r="O175" i="24"/>
  <c r="P175" i="24" s="1"/>
  <c r="R45" i="24"/>
  <c r="R51" i="24"/>
  <c r="P117" i="24"/>
  <c r="P138" i="24"/>
  <c r="P271" i="24"/>
  <c r="P234" i="24"/>
  <c r="P159" i="24"/>
  <c r="P208" i="24"/>
  <c r="R26" i="24"/>
  <c r="R142" i="24"/>
  <c r="R116" i="24"/>
  <c r="R160" i="24"/>
  <c r="P211" i="24"/>
  <c r="P124" i="24"/>
  <c r="R177" i="24"/>
  <c r="P66" i="24"/>
  <c r="P219" i="24"/>
  <c r="P22" i="24"/>
  <c r="P198" i="24"/>
  <c r="P176" i="24"/>
  <c r="P182" i="24"/>
  <c r="P220" i="24"/>
  <c r="O270" i="24"/>
  <c r="P270" i="24" s="1"/>
  <c r="O186" i="24"/>
  <c r="P186" i="24" s="1"/>
  <c r="O224" i="24"/>
  <c r="P224" i="24" s="1"/>
  <c r="R268" i="24"/>
  <c r="P156" i="24"/>
  <c r="R132" i="24"/>
  <c r="P265" i="24"/>
  <c r="R68" i="24"/>
  <c r="P253" i="24"/>
  <c r="P223" i="24"/>
  <c r="I274" i="24"/>
  <c r="O163" i="24"/>
  <c r="P163" i="24" s="1"/>
  <c r="P252" i="24"/>
  <c r="P193" i="24"/>
  <c r="P233" i="24"/>
  <c r="P132" i="24"/>
  <c r="P118" i="24"/>
  <c r="O258" i="24"/>
  <c r="P258" i="24" s="1"/>
  <c r="R258" i="24"/>
  <c r="O129" i="24"/>
  <c r="R129" i="24"/>
  <c r="R257" i="24"/>
  <c r="O257" i="24"/>
  <c r="P257" i="24" s="1"/>
  <c r="R79" i="24"/>
  <c r="O79" i="24"/>
  <c r="P79" i="24" s="1"/>
  <c r="R102" i="24"/>
  <c r="O102" i="24"/>
  <c r="P102" i="24" s="1"/>
  <c r="O52" i="24"/>
  <c r="P52" i="24" s="1"/>
  <c r="R52" i="24"/>
  <c r="O100" i="24"/>
  <c r="P100" i="24" s="1"/>
  <c r="R100" i="24"/>
  <c r="O115" i="24"/>
  <c r="P115" i="24" s="1"/>
  <c r="R115" i="24"/>
  <c r="O112" i="24"/>
  <c r="P112" i="24" s="1"/>
  <c r="R112" i="24"/>
  <c r="R84" i="24"/>
  <c r="O84" i="24"/>
  <c r="P84" i="24" s="1"/>
  <c r="O28" i="24"/>
  <c r="P28" i="24" s="1"/>
  <c r="R28" i="24"/>
  <c r="O128" i="24"/>
  <c r="P128" i="24" s="1"/>
  <c r="R128" i="24"/>
  <c r="R57" i="24"/>
  <c r="O57" i="24"/>
  <c r="P57" i="24" s="1"/>
  <c r="O264" i="24"/>
  <c r="P264" i="24" s="1"/>
  <c r="R264" i="24"/>
  <c r="R69" i="24"/>
  <c r="O69" i="24"/>
  <c r="P69" i="24" s="1"/>
  <c r="R194" i="24"/>
  <c r="O194" i="24"/>
  <c r="P194" i="24" s="1"/>
  <c r="O42" i="24"/>
  <c r="P42" i="24" s="1"/>
  <c r="R42" i="24"/>
  <c r="O54" i="24"/>
  <c r="P54" i="24" s="1"/>
  <c r="R54" i="24"/>
  <c r="O135" i="24"/>
  <c r="P135" i="24" s="1"/>
  <c r="R135" i="24"/>
  <c r="J274" i="24"/>
  <c r="O249" i="24"/>
  <c r="P249" i="24" s="1"/>
  <c r="R249" i="24"/>
  <c r="O73" i="24"/>
  <c r="P73" i="24" s="1"/>
  <c r="R73" i="24"/>
  <c r="R231" i="24"/>
  <c r="O231" i="24"/>
  <c r="P231" i="24" s="1"/>
  <c r="O191" i="24"/>
  <c r="P191" i="24" s="1"/>
  <c r="R191" i="24"/>
  <c r="R263" i="24"/>
  <c r="O263" i="24"/>
  <c r="P263" i="24" s="1"/>
  <c r="O85" i="24"/>
  <c r="P85" i="24" s="1"/>
  <c r="R85" i="24"/>
  <c r="O11" i="24"/>
  <c r="P11" i="24" s="1"/>
  <c r="R11" i="24"/>
  <c r="O29" i="24"/>
  <c r="P29" i="24" s="1"/>
  <c r="R29" i="24"/>
  <c r="R32" i="24"/>
  <c r="O32" i="24"/>
  <c r="P32" i="24" s="1"/>
  <c r="R201" i="24"/>
  <c r="O201" i="24"/>
  <c r="P201" i="24" s="1"/>
  <c r="P268" i="24"/>
  <c r="R80" i="24"/>
  <c r="O80" i="24"/>
  <c r="P80" i="24" s="1"/>
  <c r="O20" i="24"/>
  <c r="P20" i="24" s="1"/>
  <c r="R20" i="24"/>
  <c r="R192" i="24"/>
  <c r="O192" i="24"/>
  <c r="P192" i="24" s="1"/>
  <c r="R162" i="24"/>
  <c r="O162" i="24"/>
  <c r="P162" i="24" s="1"/>
  <c r="O48" i="24"/>
  <c r="P48" i="24" s="1"/>
  <c r="R48" i="24"/>
  <c r="R62" i="24"/>
  <c r="O62" i="24"/>
  <c r="P62" i="24" s="1"/>
  <c r="O125" i="24"/>
  <c r="P125" i="24" s="1"/>
  <c r="R125" i="24"/>
  <c r="O185" i="24"/>
  <c r="P185" i="24" s="1"/>
  <c r="R185" i="24"/>
  <c r="R230" i="24"/>
  <c r="O230" i="24"/>
  <c r="P230" i="24" s="1"/>
  <c r="O24" i="24"/>
  <c r="P24" i="24" s="1"/>
  <c r="R24" i="24"/>
  <c r="O33" i="24"/>
  <c r="P33" i="24" s="1"/>
  <c r="R33" i="24"/>
  <c r="O241" i="24"/>
  <c r="P241" i="24" s="1"/>
  <c r="R241" i="24"/>
  <c r="O259" i="24"/>
  <c r="P259" i="24" s="1"/>
  <c r="R259" i="24"/>
  <c r="O74" i="24"/>
  <c r="P74" i="24" s="1"/>
  <c r="R74" i="24"/>
  <c r="R12" i="24"/>
  <c r="O12" i="24"/>
  <c r="P12" i="24" s="1"/>
  <c r="R21" i="24"/>
  <c r="O21" i="24"/>
  <c r="P21" i="24" s="1"/>
  <c r="R247" i="24"/>
  <c r="O247" i="24"/>
  <c r="P247" i="24" s="1"/>
  <c r="O103" i="24"/>
  <c r="P103" i="24" s="1"/>
  <c r="R103" i="24"/>
  <c r="O25" i="24"/>
  <c r="P25" i="24" s="1"/>
  <c r="R25" i="24"/>
  <c r="R95" i="24"/>
  <c r="O95" i="24"/>
  <c r="P95" i="24" s="1"/>
  <c r="R153" i="24"/>
  <c r="O153" i="24"/>
  <c r="P153" i="24" s="1"/>
  <c r="R232" i="24"/>
  <c r="O232" i="24"/>
  <c r="P232" i="24" s="1"/>
  <c r="O39" i="24"/>
  <c r="P39" i="24" s="1"/>
  <c r="R39" i="24"/>
  <c r="O122" i="24"/>
  <c r="P122" i="24" s="1"/>
  <c r="R122" i="24"/>
  <c r="R195" i="24"/>
  <c r="O195" i="24"/>
  <c r="P195" i="24" s="1"/>
  <c r="O38" i="24"/>
  <c r="P38" i="24" s="1"/>
  <c r="R38" i="24"/>
  <c r="O172" i="24"/>
  <c r="P172" i="24" s="1"/>
  <c r="R172" i="24"/>
  <c r="R17" i="24"/>
  <c r="O17" i="24"/>
  <c r="P17" i="24" s="1"/>
  <c r="R98" i="24"/>
  <c r="O98" i="24"/>
  <c r="P98" i="24" s="1"/>
  <c r="O166" i="24"/>
  <c r="P166" i="24" s="1"/>
  <c r="R166" i="24"/>
  <c r="R53" i="24"/>
  <c r="O53" i="24"/>
  <c r="P53" i="24" s="1"/>
  <c r="O240" i="24"/>
  <c r="P240" i="24" s="1"/>
  <c r="R240" i="24"/>
  <c r="R120" i="24"/>
  <c r="O120" i="24"/>
  <c r="P120" i="24" s="1"/>
  <c r="R206" i="24"/>
  <c r="O206" i="24"/>
  <c r="P206" i="24" s="1"/>
  <c r="O108" i="24"/>
  <c r="P108" i="24" s="1"/>
  <c r="R108" i="24"/>
  <c r="O188" i="24"/>
  <c r="P188" i="24" s="1"/>
  <c r="R188" i="24"/>
  <c r="R70" i="24"/>
  <c r="O70" i="24"/>
  <c r="P70" i="24" s="1"/>
  <c r="O187" i="24"/>
  <c r="P187" i="24" s="1"/>
  <c r="R187" i="24"/>
  <c r="O109" i="24"/>
  <c r="P109" i="24" s="1"/>
  <c r="R109" i="24"/>
  <c r="O110" i="24"/>
  <c r="P110" i="24" s="1"/>
  <c r="R110" i="24"/>
  <c r="R16" i="24"/>
  <c r="O16" i="24"/>
  <c r="P16" i="24" s="1"/>
  <c r="R8" i="24"/>
  <c r="O8" i="24"/>
  <c r="P8" i="24" s="1"/>
  <c r="R171" i="24"/>
  <c r="O171" i="24"/>
  <c r="P171" i="24" s="1"/>
  <c r="O99" i="24"/>
  <c r="P99" i="24" s="1"/>
  <c r="R99" i="24"/>
  <c r="O161" i="24"/>
  <c r="P161" i="24" s="1"/>
  <c r="R161" i="24"/>
  <c r="O49" i="24"/>
  <c r="P49" i="24" s="1"/>
  <c r="R49" i="24"/>
  <c r="R121" i="24"/>
  <c r="O121" i="24"/>
  <c r="P121" i="24" s="1"/>
  <c r="R180" i="24"/>
  <c r="O180" i="24"/>
  <c r="O239" i="24"/>
  <c r="P239" i="24" s="1"/>
  <c r="R239" i="24"/>
  <c r="P40" i="24"/>
  <c r="R155" i="24"/>
  <c r="O155" i="24"/>
  <c r="P155" i="24" s="1"/>
  <c r="O250" i="24"/>
  <c r="P250" i="24" s="1"/>
  <c r="R250" i="24"/>
  <c r="P129" i="24"/>
  <c r="R41" i="24"/>
  <c r="O41" i="24"/>
  <c r="P41" i="24" s="1"/>
  <c r="P92" i="24"/>
  <c r="R61" i="24"/>
  <c r="O61" i="24"/>
  <c r="P61" i="24" s="1"/>
  <c r="R173" i="24"/>
  <c r="O173" i="24"/>
  <c r="P173" i="24" s="1"/>
  <c r="O65" i="24"/>
  <c r="P65" i="24" s="1"/>
  <c r="R65" i="24"/>
  <c r="P180" i="24" l="1"/>
  <c r="P190" i="24" s="1"/>
  <c r="O190" i="24"/>
  <c r="W273" i="24" l="1"/>
  <c r="V273" i="24"/>
  <c r="U273" i="24"/>
  <c r="W267" i="24"/>
  <c r="V267" i="24"/>
  <c r="U267" i="24"/>
  <c r="W262" i="24"/>
  <c r="V262" i="24"/>
  <c r="U262" i="24"/>
  <c r="W256" i="24"/>
  <c r="V256" i="24"/>
  <c r="U256" i="24"/>
  <c r="W244" i="24"/>
  <c r="V244" i="24"/>
  <c r="U244" i="24"/>
  <c r="W228" i="24"/>
  <c r="V228" i="24"/>
  <c r="U228" i="24"/>
  <c r="W215" i="24"/>
  <c r="V215" i="24"/>
  <c r="U215" i="24"/>
  <c r="W210" i="24"/>
  <c r="V210" i="24"/>
  <c r="U210" i="24"/>
  <c r="W205" i="24"/>
  <c r="V205" i="24"/>
  <c r="U205" i="24"/>
  <c r="W200" i="24"/>
  <c r="V200" i="24"/>
  <c r="U200" i="24"/>
  <c r="W190" i="24"/>
  <c r="V190" i="24"/>
  <c r="U190" i="24"/>
  <c r="W179" i="24"/>
  <c r="V179" i="24"/>
  <c r="U179" i="24"/>
  <c r="W170" i="24"/>
  <c r="V170" i="24"/>
  <c r="U170" i="24"/>
  <c r="W165" i="24"/>
  <c r="V165" i="24"/>
  <c r="U165" i="24"/>
  <c r="W148" i="24"/>
  <c r="V148" i="24"/>
  <c r="U148" i="24"/>
  <c r="W134" i="24"/>
  <c r="V134" i="24"/>
  <c r="U134" i="24"/>
  <c r="W127" i="24"/>
  <c r="V127" i="24"/>
  <c r="U127" i="24"/>
  <c r="W114" i="24"/>
  <c r="V114" i="24"/>
  <c r="U114" i="24"/>
  <c r="W105" i="24"/>
  <c r="V105" i="24"/>
  <c r="U105" i="24"/>
  <c r="W90" i="24"/>
  <c r="V90" i="24"/>
  <c r="U90" i="24"/>
  <c r="W87" i="24"/>
  <c r="V87" i="24"/>
  <c r="U87" i="24"/>
  <c r="W72" i="24"/>
  <c r="V72" i="24"/>
  <c r="U72" i="24"/>
  <c r="W59" i="24"/>
  <c r="V59" i="24"/>
  <c r="U59" i="24"/>
  <c r="W47" i="24"/>
  <c r="V47" i="24"/>
  <c r="U47" i="24"/>
  <c r="W37" i="24"/>
  <c r="V37" i="24"/>
  <c r="U37" i="24"/>
  <c r="W15" i="24"/>
  <c r="V15" i="24"/>
  <c r="U15" i="24"/>
  <c r="O7" i="24"/>
  <c r="V274" i="24" l="1"/>
  <c r="N90" i="24"/>
  <c r="L90" i="24"/>
  <c r="L170" i="24"/>
  <c r="N179" i="24"/>
  <c r="N244" i="24"/>
  <c r="L87" i="24"/>
  <c r="L47" i="24"/>
  <c r="N215" i="24"/>
  <c r="L210" i="24"/>
  <c r="N170" i="24"/>
  <c r="N165" i="24"/>
  <c r="N59" i="24"/>
  <c r="M15" i="24"/>
  <c r="P7" i="24"/>
  <c r="N72" i="24"/>
  <c r="N105" i="24"/>
  <c r="L244" i="24"/>
  <c r="K274" i="24"/>
  <c r="W274" i="24"/>
  <c r="N37" i="24"/>
  <c r="N15" i="24"/>
  <c r="T274" i="24"/>
  <c r="L37" i="24"/>
  <c r="L114" i="24"/>
  <c r="N127" i="24"/>
  <c r="L127" i="24"/>
  <c r="N200" i="24"/>
  <c r="L267" i="24"/>
  <c r="L15" i="24"/>
  <c r="L59" i="24"/>
  <c r="N134" i="24"/>
  <c r="L148" i="24"/>
  <c r="S274" i="24"/>
  <c r="N47" i="24"/>
  <c r="N87" i="24"/>
  <c r="U274" i="24"/>
  <c r="L72" i="24"/>
  <c r="L105" i="24"/>
  <c r="N148" i="24"/>
  <c r="L205" i="24"/>
  <c r="L215" i="24"/>
  <c r="N228" i="24"/>
  <c r="L134" i="24"/>
  <c r="L165" i="24"/>
  <c r="L179" i="24"/>
  <c r="N210" i="24"/>
  <c r="L228" i="24"/>
  <c r="N114" i="24"/>
  <c r="L256" i="24"/>
  <c r="N262" i="24"/>
  <c r="L262" i="24"/>
  <c r="N273" i="24"/>
  <c r="L200" i="24"/>
  <c r="N205" i="24"/>
  <c r="N256" i="24"/>
  <c r="L273" i="24"/>
  <c r="N267" i="24"/>
  <c r="M274" i="24" l="1"/>
  <c r="O262" i="24"/>
  <c r="P47" i="24"/>
  <c r="P72" i="24"/>
  <c r="P105" i="24"/>
  <c r="P210" i="24"/>
  <c r="O210" i="24"/>
  <c r="P37" i="24"/>
  <c r="P273" i="24"/>
  <c r="O228" i="24"/>
  <c r="O170" i="24"/>
  <c r="O37" i="24"/>
  <c r="O15" i="24"/>
  <c r="P15" i="24"/>
  <c r="P165" i="24"/>
  <c r="O59" i="24"/>
  <c r="P59" i="24"/>
  <c r="O267" i="24"/>
  <c r="P267" i="24"/>
  <c r="O134" i="24"/>
  <c r="P134" i="24"/>
  <c r="O215" i="24"/>
  <c r="P215" i="24"/>
  <c r="P114" i="24"/>
  <c r="P87" i="24"/>
  <c r="O179" i="24"/>
  <c r="O273" i="24"/>
  <c r="P262" i="24"/>
  <c r="P170" i="24"/>
  <c r="O244" i="24"/>
  <c r="P244" i="24"/>
  <c r="P205" i="24"/>
  <c r="O205" i="24"/>
  <c r="O148" i="24"/>
  <c r="P148" i="24"/>
  <c r="O105" i="24"/>
  <c r="L274" i="24"/>
  <c r="O114" i="24"/>
  <c r="O256" i="24"/>
  <c r="P256" i="24"/>
  <c r="O165" i="24"/>
  <c r="N274" i="24"/>
  <c r="O200" i="24"/>
  <c r="P127" i="24"/>
  <c r="O127" i="24"/>
  <c r="P228" i="24"/>
  <c r="O72" i="24"/>
  <c r="P200" i="24"/>
  <c r="O90" i="24"/>
  <c r="P90" i="24"/>
  <c r="P179" i="24"/>
  <c r="O87" i="24"/>
  <c r="O47" i="24"/>
  <c r="P274" i="24" l="1"/>
  <c r="O274" i="24"/>
  <c r="N173" i="26" l="1"/>
  <c r="L173" i="26" l="1"/>
  <c r="I89" i="26"/>
  <c r="I117" i="26"/>
  <c r="N16" i="26"/>
  <c r="L16" i="26"/>
  <c r="N136" i="26"/>
  <c r="L136" i="26"/>
  <c r="N88" i="26"/>
  <c r="L88" i="26"/>
  <c r="N216" i="26"/>
  <c r="N148" i="26"/>
  <c r="L242" i="26"/>
  <c r="L237" i="26"/>
  <c r="N53" i="26"/>
  <c r="L241" i="26"/>
  <c r="L97" i="26"/>
  <c r="N48" i="26"/>
  <c r="L48" i="26"/>
  <c r="N276" i="26"/>
  <c r="L276" i="26"/>
  <c r="N98" i="26"/>
  <c r="N239" i="26"/>
  <c r="L54" i="26"/>
  <c r="N208" i="26"/>
  <c r="L208" i="26"/>
  <c r="N114" i="26"/>
  <c r="L114" i="26"/>
  <c r="N151" i="26"/>
  <c r="L151" i="26"/>
  <c r="L58" i="26"/>
  <c r="N247" i="26"/>
  <c r="L247" i="26"/>
  <c r="N265" i="26"/>
  <c r="L265" i="26"/>
  <c r="N38" i="26"/>
  <c r="L38" i="26"/>
  <c r="L238" i="26"/>
  <c r="N213" i="26"/>
  <c r="L213" i="26"/>
  <c r="N72" i="26"/>
  <c r="N94" i="26"/>
  <c r="N116" i="26"/>
  <c r="L116" i="26"/>
  <c r="N168" i="26"/>
  <c r="L168" i="26"/>
  <c r="N73" i="26"/>
  <c r="L73" i="26"/>
  <c r="N231" i="26"/>
  <c r="L231" i="26"/>
  <c r="N243" i="26"/>
  <c r="N259" i="26"/>
  <c r="L259" i="26"/>
  <c r="N182" i="26"/>
  <c r="L182" i="26"/>
  <c r="N60" i="26"/>
  <c r="L60" i="26"/>
  <c r="N106" i="26"/>
  <c r="L106" i="26"/>
  <c r="N203" i="26"/>
  <c r="L203" i="26"/>
  <c r="N218" i="26"/>
  <c r="L218" i="26"/>
  <c r="N129" i="26"/>
  <c r="L129" i="26"/>
  <c r="L147" i="26"/>
  <c r="N147" i="26"/>
  <c r="N193" i="26"/>
  <c r="L193" i="26"/>
  <c r="N270" i="26"/>
  <c r="L270" i="26"/>
  <c r="L72" i="26"/>
  <c r="J89" i="26"/>
  <c r="N241" i="26"/>
  <c r="L148" i="26"/>
  <c r="N199" i="26"/>
  <c r="L199" i="26"/>
  <c r="N181" i="26"/>
  <c r="L181" i="26"/>
  <c r="L149" i="26"/>
  <c r="N149" i="26"/>
  <c r="L140" i="26"/>
  <c r="N140" i="26"/>
  <c r="N155" i="26"/>
  <c r="L155" i="26"/>
  <c r="L258" i="26"/>
  <c r="N258" i="26"/>
  <c r="L250" i="26"/>
  <c r="N250" i="26"/>
  <c r="N188" i="26"/>
  <c r="L188" i="26"/>
  <c r="L120" i="26"/>
  <c r="N120" i="26"/>
  <c r="N112" i="26"/>
  <c r="L112" i="26"/>
  <c r="L200" i="26"/>
  <c r="N200" i="26"/>
  <c r="L133" i="26"/>
  <c r="N133" i="26"/>
  <c r="L37" i="26"/>
  <c r="N37" i="26"/>
  <c r="N30" i="26"/>
  <c r="L30" i="26"/>
  <c r="N134" i="26"/>
  <c r="L134" i="26"/>
  <c r="L275" i="26"/>
  <c r="N275" i="26"/>
  <c r="N229" i="26"/>
  <c r="L229" i="26"/>
  <c r="N186" i="26"/>
  <c r="L186" i="26"/>
  <c r="N145" i="26"/>
  <c r="L145" i="26"/>
  <c r="N159" i="26"/>
  <c r="L159" i="26"/>
  <c r="N78" i="26"/>
  <c r="L78" i="26"/>
  <c r="N77" i="26"/>
  <c r="L77" i="26"/>
  <c r="L44" i="26"/>
  <c r="N44" i="26"/>
  <c r="N55" i="26"/>
  <c r="L55" i="26"/>
  <c r="L21" i="26"/>
  <c r="N21" i="26"/>
  <c r="N24" i="26"/>
  <c r="L24" i="26"/>
  <c r="L10" i="26"/>
  <c r="N10" i="26"/>
  <c r="N257" i="26"/>
  <c r="L257" i="26"/>
  <c r="L212" i="26"/>
  <c r="N212" i="26"/>
  <c r="N143" i="26"/>
  <c r="L143" i="26"/>
  <c r="L105" i="26"/>
  <c r="N105" i="26"/>
  <c r="L126" i="26"/>
  <c r="N126" i="26"/>
  <c r="N110" i="26"/>
  <c r="L110" i="26"/>
  <c r="I174" i="26"/>
  <c r="L144" i="26"/>
  <c r="N144" i="26"/>
  <c r="N121" i="26"/>
  <c r="L121" i="26"/>
  <c r="N109" i="26"/>
  <c r="L109" i="26"/>
  <c r="N177" i="26"/>
  <c r="L177" i="26"/>
  <c r="L68" i="26"/>
  <c r="N68" i="26"/>
  <c r="N84" i="26"/>
  <c r="L84" i="26"/>
  <c r="N15" i="26"/>
  <c r="L15" i="26"/>
  <c r="L33" i="26"/>
  <c r="N33" i="26"/>
  <c r="L35" i="26"/>
  <c r="N35" i="26"/>
  <c r="N29" i="26"/>
  <c r="L29" i="26"/>
  <c r="L87" i="26"/>
  <c r="N87" i="26"/>
  <c r="O173" i="26"/>
  <c r="P173" i="26" s="1"/>
  <c r="N274" i="26"/>
  <c r="L274" i="26"/>
  <c r="L268" i="26"/>
  <c r="N268" i="26"/>
  <c r="L245" i="26"/>
  <c r="N245" i="26"/>
  <c r="N227" i="26"/>
  <c r="L227" i="26"/>
  <c r="N223" i="26"/>
  <c r="L223" i="26"/>
  <c r="N221" i="26"/>
  <c r="L221" i="26"/>
  <c r="N201" i="26"/>
  <c r="L201" i="26"/>
  <c r="L185" i="26"/>
  <c r="N185" i="26"/>
  <c r="L180" i="26"/>
  <c r="N180" i="26"/>
  <c r="N165" i="26"/>
  <c r="L165" i="26"/>
  <c r="N172" i="26"/>
  <c r="L172" i="26"/>
  <c r="N163" i="26"/>
  <c r="L163" i="26"/>
  <c r="N56" i="26"/>
  <c r="L56" i="26"/>
  <c r="N47" i="26"/>
  <c r="L47" i="26"/>
  <c r="N43" i="26"/>
  <c r="L43" i="26"/>
  <c r="N28" i="26"/>
  <c r="L28" i="26"/>
  <c r="N13" i="26"/>
  <c r="L13" i="26"/>
  <c r="L256" i="26"/>
  <c r="N256" i="26"/>
  <c r="L252" i="26"/>
  <c r="N252" i="26"/>
  <c r="N211" i="26"/>
  <c r="L211" i="26"/>
  <c r="N104" i="26"/>
  <c r="L104" i="26"/>
  <c r="L124" i="26"/>
  <c r="N124" i="26"/>
  <c r="I130" i="26"/>
  <c r="N179" i="26"/>
  <c r="L179" i="26"/>
  <c r="L164" i="26"/>
  <c r="N164" i="26"/>
  <c r="N127" i="26"/>
  <c r="L127" i="26"/>
  <c r="N119" i="26"/>
  <c r="L119" i="26"/>
  <c r="N67" i="26"/>
  <c r="L67" i="26"/>
  <c r="N192" i="26"/>
  <c r="L192" i="26"/>
  <c r="N57" i="26"/>
  <c r="L57" i="26"/>
  <c r="N34" i="26"/>
  <c r="L34" i="26"/>
  <c r="L217" i="26"/>
  <c r="N217" i="26"/>
  <c r="N76" i="26"/>
  <c r="L76" i="26"/>
  <c r="N234" i="26"/>
  <c r="L234" i="26"/>
  <c r="L79" i="26"/>
  <c r="N79" i="26"/>
  <c r="N75" i="26"/>
  <c r="L75" i="26"/>
  <c r="N225" i="26"/>
  <c r="L225" i="26"/>
  <c r="L198" i="26"/>
  <c r="N198" i="26"/>
  <c r="L187" i="26"/>
  <c r="N187" i="26"/>
  <c r="N157" i="26"/>
  <c r="L157" i="26"/>
  <c r="N132" i="26"/>
  <c r="L132" i="26"/>
  <c r="N81" i="26"/>
  <c r="L81" i="26"/>
  <c r="N45" i="26"/>
  <c r="L45" i="26"/>
  <c r="L66" i="26"/>
  <c r="N66" i="26"/>
  <c r="N59" i="26"/>
  <c r="L59" i="26"/>
  <c r="N23" i="26"/>
  <c r="L23" i="26"/>
  <c r="N26" i="26"/>
  <c r="L26" i="26"/>
  <c r="N11" i="26"/>
  <c r="L11" i="26"/>
  <c r="L254" i="26"/>
  <c r="N254" i="26"/>
  <c r="L191" i="26"/>
  <c r="N191" i="26"/>
  <c r="L154" i="26"/>
  <c r="N154" i="26"/>
  <c r="N101" i="26"/>
  <c r="L101" i="26"/>
  <c r="L128" i="26"/>
  <c r="N128" i="26"/>
  <c r="N80" i="26"/>
  <c r="L80" i="26"/>
  <c r="N123" i="26"/>
  <c r="L123" i="26"/>
  <c r="N111" i="26"/>
  <c r="L111" i="26"/>
  <c r="N14" i="26"/>
  <c r="L14" i="26"/>
  <c r="N20" i="26"/>
  <c r="L20" i="26"/>
  <c r="N36" i="26"/>
  <c r="L36" i="26"/>
  <c r="N150" i="26"/>
  <c r="L150" i="26"/>
  <c r="N269" i="26"/>
  <c r="L269" i="26"/>
  <c r="N240" i="26"/>
  <c r="L240" i="26"/>
  <c r="L224" i="26"/>
  <c r="N224" i="26"/>
  <c r="N197" i="26"/>
  <c r="L197" i="26"/>
  <c r="N139" i="26"/>
  <c r="L139" i="26"/>
  <c r="L142" i="26"/>
  <c r="N142" i="26"/>
  <c r="N86" i="26"/>
  <c r="L86" i="26"/>
  <c r="L263" i="26"/>
  <c r="N263" i="26"/>
  <c r="N253" i="26"/>
  <c r="L253" i="26"/>
  <c r="L99" i="26"/>
  <c r="N99" i="26"/>
  <c r="L189" i="26"/>
  <c r="N189" i="26"/>
  <c r="L273" i="26"/>
  <c r="N273" i="26"/>
  <c r="N244" i="26"/>
  <c r="L244" i="26"/>
  <c r="N236" i="26"/>
  <c r="L236" i="26"/>
  <c r="L226" i="26"/>
  <c r="N226" i="26"/>
  <c r="L222" i="26"/>
  <c r="N222" i="26"/>
  <c r="N206" i="26"/>
  <c r="L206" i="26"/>
  <c r="N161" i="26"/>
  <c r="L161" i="26"/>
  <c r="L171" i="26"/>
  <c r="N171" i="26"/>
  <c r="N141" i="26"/>
  <c r="L141" i="26"/>
  <c r="N167" i="26"/>
  <c r="L167" i="26"/>
  <c r="L146" i="26"/>
  <c r="N146" i="26"/>
  <c r="N100" i="26"/>
  <c r="L100" i="26"/>
  <c r="N82" i="26"/>
  <c r="L82" i="26"/>
  <c r="L95" i="26"/>
  <c r="N95" i="26"/>
  <c r="N85" i="26"/>
  <c r="L85" i="26"/>
  <c r="N69" i="26"/>
  <c r="L69" i="26"/>
  <c r="L64" i="26"/>
  <c r="N64" i="26"/>
  <c r="N46" i="26"/>
  <c r="L46" i="26"/>
  <c r="N42" i="26"/>
  <c r="L42" i="26"/>
  <c r="N27" i="26"/>
  <c r="L27" i="26"/>
  <c r="L25" i="26"/>
  <c r="N25" i="26"/>
  <c r="N12" i="26"/>
  <c r="L12" i="26"/>
  <c r="N255" i="26"/>
  <c r="L255" i="26"/>
  <c r="N251" i="26"/>
  <c r="L251" i="26"/>
  <c r="N246" i="26"/>
  <c r="L246" i="26"/>
  <c r="L196" i="26"/>
  <c r="N196" i="26"/>
  <c r="L176" i="26"/>
  <c r="N176" i="26"/>
  <c r="N102" i="26"/>
  <c r="L102" i="26"/>
  <c r="N190" i="26"/>
  <c r="L190" i="26"/>
  <c r="L122" i="26"/>
  <c r="N122" i="26"/>
  <c r="N115" i="26"/>
  <c r="L115" i="26"/>
  <c r="L83" i="26"/>
  <c r="N83" i="26"/>
  <c r="I209" i="26"/>
  <c r="L158" i="26"/>
  <c r="N158" i="26"/>
  <c r="N125" i="26"/>
  <c r="L125" i="26"/>
  <c r="N113" i="26"/>
  <c r="L113" i="26"/>
  <c r="L135" i="26"/>
  <c r="N135" i="26"/>
  <c r="L202" i="26"/>
  <c r="N202" i="26"/>
  <c r="N50" i="26"/>
  <c r="L50" i="26"/>
  <c r="N65" i="26"/>
  <c r="L65" i="26"/>
  <c r="N32" i="26"/>
  <c r="L32" i="26"/>
  <c r="L166" i="26"/>
  <c r="N166" i="26"/>
  <c r="L160" i="26"/>
  <c r="N160" i="26"/>
  <c r="L162" i="26"/>
  <c r="N162" i="26"/>
  <c r="N71" i="26"/>
  <c r="L71" i="26"/>
  <c r="N22" i="26"/>
  <c r="L22" i="26"/>
  <c r="L207" i="26"/>
  <c r="I39" i="26"/>
  <c r="R32" i="26" l="1"/>
  <c r="Q32" i="26"/>
  <c r="Q64" i="26"/>
  <c r="R64" i="26"/>
  <c r="R263" i="26"/>
  <c r="Q263" i="26"/>
  <c r="R142" i="26"/>
  <c r="Q142" i="26"/>
  <c r="R198" i="26"/>
  <c r="Q198" i="26"/>
  <c r="R217" i="26"/>
  <c r="Q217" i="26"/>
  <c r="R13" i="26"/>
  <c r="Q13" i="26"/>
  <c r="R172" i="26"/>
  <c r="Q172" i="26"/>
  <c r="R223" i="26"/>
  <c r="Q223" i="26"/>
  <c r="Q35" i="26"/>
  <c r="R35" i="26"/>
  <c r="R144" i="26"/>
  <c r="Q144" i="26"/>
  <c r="R257" i="26"/>
  <c r="Q257" i="26"/>
  <c r="Q77" i="26"/>
  <c r="R77" i="26"/>
  <c r="R188" i="26"/>
  <c r="Q188" i="26"/>
  <c r="R181" i="26"/>
  <c r="Q181" i="26"/>
  <c r="R106" i="26"/>
  <c r="Q106" i="26"/>
  <c r="R207" i="26"/>
  <c r="Q207" i="26"/>
  <c r="R22" i="26"/>
  <c r="Q22" i="26"/>
  <c r="Q65" i="26"/>
  <c r="R65" i="26"/>
  <c r="R113" i="26"/>
  <c r="Q113" i="26"/>
  <c r="Q83" i="26"/>
  <c r="R83" i="26"/>
  <c r="R122" i="26"/>
  <c r="Q122" i="26"/>
  <c r="R196" i="26"/>
  <c r="Q196" i="26"/>
  <c r="R95" i="26"/>
  <c r="Q95" i="26"/>
  <c r="R171" i="26"/>
  <c r="Q171" i="26"/>
  <c r="R226" i="26"/>
  <c r="Q226" i="26"/>
  <c r="R189" i="26"/>
  <c r="Q189" i="26"/>
  <c r="R224" i="26"/>
  <c r="Q224" i="26"/>
  <c r="R128" i="26"/>
  <c r="Q128" i="26"/>
  <c r="R154" i="26"/>
  <c r="Q154" i="26"/>
  <c r="R254" i="26"/>
  <c r="Q254" i="26"/>
  <c r="R187" i="26"/>
  <c r="Q187" i="26"/>
  <c r="Q79" i="26"/>
  <c r="R79" i="26"/>
  <c r="R164" i="26"/>
  <c r="Q164" i="26"/>
  <c r="R211" i="26"/>
  <c r="Q211" i="26"/>
  <c r="R28" i="26"/>
  <c r="Q28" i="26"/>
  <c r="Q47" i="26"/>
  <c r="R47" i="26"/>
  <c r="R163" i="26"/>
  <c r="Q163" i="26"/>
  <c r="R165" i="26"/>
  <c r="Q165" i="26"/>
  <c r="R221" i="26"/>
  <c r="Q221" i="26"/>
  <c r="R227" i="26"/>
  <c r="Q227" i="26"/>
  <c r="Q33" i="26"/>
  <c r="R33" i="26"/>
  <c r="R110" i="26"/>
  <c r="Q110" i="26"/>
  <c r="Q78" i="26"/>
  <c r="R78" i="26"/>
  <c r="R145" i="26"/>
  <c r="Q145" i="26"/>
  <c r="R229" i="26"/>
  <c r="Q229" i="26"/>
  <c r="R134" i="26"/>
  <c r="Q134" i="26"/>
  <c r="R155" i="26"/>
  <c r="Q155" i="26"/>
  <c r="R199" i="26"/>
  <c r="Q199" i="26"/>
  <c r="R193" i="26"/>
  <c r="Q193" i="26"/>
  <c r="R129" i="26"/>
  <c r="Q129" i="26"/>
  <c r="R203" i="26"/>
  <c r="Q203" i="26"/>
  <c r="Q60" i="26"/>
  <c r="R60" i="26"/>
  <c r="R259" i="26"/>
  <c r="Q259" i="26"/>
  <c r="R38" i="26"/>
  <c r="Q38" i="26"/>
  <c r="R247" i="26"/>
  <c r="Q247" i="26"/>
  <c r="R276" i="26"/>
  <c r="Q276" i="26"/>
  <c r="R97" i="26"/>
  <c r="Q97" i="26"/>
  <c r="R242" i="26"/>
  <c r="Q242" i="26"/>
  <c r="R273" i="26"/>
  <c r="Q273" i="26"/>
  <c r="Q43" i="26"/>
  <c r="R43" i="26"/>
  <c r="R87" i="26"/>
  <c r="Q87" i="26"/>
  <c r="Q55" i="26"/>
  <c r="R55" i="26"/>
  <c r="R186" i="26"/>
  <c r="Q186" i="26"/>
  <c r="R112" i="26"/>
  <c r="Q112" i="26"/>
  <c r="R270" i="26"/>
  <c r="Q270" i="26"/>
  <c r="R182" i="26"/>
  <c r="Q182" i="26"/>
  <c r="R162" i="26"/>
  <c r="Q162" i="26"/>
  <c r="R166" i="26"/>
  <c r="Q166" i="26"/>
  <c r="R202" i="26"/>
  <c r="Q202" i="26"/>
  <c r="R158" i="26"/>
  <c r="Q158" i="26"/>
  <c r="R115" i="26"/>
  <c r="Q115" i="26"/>
  <c r="R190" i="26"/>
  <c r="Q190" i="26"/>
  <c r="R246" i="26"/>
  <c r="Q246" i="26"/>
  <c r="R255" i="26"/>
  <c r="Q255" i="26"/>
  <c r="Q42" i="26"/>
  <c r="R42" i="26"/>
  <c r="Q85" i="26"/>
  <c r="R85" i="26"/>
  <c r="R82" i="26"/>
  <c r="Q82" i="26"/>
  <c r="R141" i="26"/>
  <c r="Q141" i="26"/>
  <c r="R161" i="26"/>
  <c r="Q161" i="26"/>
  <c r="R236" i="26"/>
  <c r="Q236" i="26"/>
  <c r="R197" i="26"/>
  <c r="Q197" i="26"/>
  <c r="R240" i="26"/>
  <c r="Q240" i="26"/>
  <c r="R150" i="26"/>
  <c r="Q150" i="26"/>
  <c r="Q20" i="26"/>
  <c r="R20" i="26"/>
  <c r="R111" i="26"/>
  <c r="Q111" i="26"/>
  <c r="Q80" i="26"/>
  <c r="R80" i="26"/>
  <c r="R101" i="26"/>
  <c r="Q101" i="26"/>
  <c r="Q11" i="26"/>
  <c r="R11" i="26"/>
  <c r="Q23" i="26"/>
  <c r="R23" i="26"/>
  <c r="Q81" i="26"/>
  <c r="R81" i="26"/>
  <c r="R157" i="26"/>
  <c r="Q157" i="26"/>
  <c r="Q75" i="26"/>
  <c r="R75" i="26"/>
  <c r="R234" i="26"/>
  <c r="Q234" i="26"/>
  <c r="Q57" i="26"/>
  <c r="R57" i="26"/>
  <c r="Q67" i="26"/>
  <c r="R67" i="26"/>
  <c r="R127" i="26"/>
  <c r="Q127" i="26"/>
  <c r="R179" i="26"/>
  <c r="Q179" i="26"/>
  <c r="R124" i="26"/>
  <c r="Q124" i="26"/>
  <c r="R256" i="26"/>
  <c r="Q256" i="26"/>
  <c r="R185" i="26"/>
  <c r="Q185" i="26"/>
  <c r="R268" i="26"/>
  <c r="Q268" i="26"/>
  <c r="Q15" i="26"/>
  <c r="R15" i="26"/>
  <c r="R109" i="26"/>
  <c r="Q109" i="26"/>
  <c r="R105" i="26"/>
  <c r="Q105" i="26"/>
  <c r="R212" i="26"/>
  <c r="Q212" i="26"/>
  <c r="R10" i="26"/>
  <c r="Q10" i="26"/>
  <c r="Q21" i="26"/>
  <c r="R21" i="26"/>
  <c r="Q44" i="26"/>
  <c r="R44" i="26"/>
  <c r="Q37" i="26"/>
  <c r="R37" i="26"/>
  <c r="R200" i="26"/>
  <c r="Q200" i="26"/>
  <c r="R120" i="26"/>
  <c r="Q120" i="26"/>
  <c r="R250" i="26"/>
  <c r="Q250" i="26"/>
  <c r="R149" i="26"/>
  <c r="Q149" i="26"/>
  <c r="Q72" i="26"/>
  <c r="R72" i="26"/>
  <c r="Q73" i="26"/>
  <c r="R73" i="26"/>
  <c r="R116" i="26"/>
  <c r="Q116" i="26"/>
  <c r="R213" i="26"/>
  <c r="Q213" i="26"/>
  <c r="R114" i="26"/>
  <c r="Q114" i="26"/>
  <c r="Q54" i="26"/>
  <c r="R54" i="26"/>
  <c r="R241" i="26"/>
  <c r="Q241" i="26"/>
  <c r="R136" i="26"/>
  <c r="Q136" i="26"/>
  <c r="Q71" i="26"/>
  <c r="R71" i="26"/>
  <c r="Q50" i="26"/>
  <c r="R50" i="26"/>
  <c r="R125" i="26"/>
  <c r="Q125" i="26"/>
  <c r="R176" i="26"/>
  <c r="Q176" i="26"/>
  <c r="Q25" i="26"/>
  <c r="R25" i="26"/>
  <c r="R146" i="26"/>
  <c r="Q146" i="26"/>
  <c r="R222" i="26"/>
  <c r="Q222" i="26"/>
  <c r="R99" i="26"/>
  <c r="Q99" i="26"/>
  <c r="R191" i="26"/>
  <c r="Q191" i="26"/>
  <c r="Q66" i="26"/>
  <c r="R66" i="26"/>
  <c r="R104" i="26"/>
  <c r="Q104" i="26"/>
  <c r="Q56" i="26"/>
  <c r="R56" i="26"/>
  <c r="R201" i="26"/>
  <c r="Q201" i="26"/>
  <c r="R274" i="26"/>
  <c r="Q274" i="26"/>
  <c r="Q68" i="26"/>
  <c r="R68" i="26"/>
  <c r="R143" i="26"/>
  <c r="Q143" i="26"/>
  <c r="Q24" i="26"/>
  <c r="R24" i="26"/>
  <c r="R159" i="26"/>
  <c r="Q159" i="26"/>
  <c r="Q30" i="26"/>
  <c r="R30" i="26"/>
  <c r="R148" i="26"/>
  <c r="Q148" i="26"/>
  <c r="R218" i="26"/>
  <c r="Q218" i="26"/>
  <c r="R265" i="26"/>
  <c r="Q265" i="26"/>
  <c r="R58" i="26"/>
  <c r="Q58" i="26"/>
  <c r="Q48" i="26"/>
  <c r="R48" i="26"/>
  <c r="R160" i="26"/>
  <c r="Q160" i="26"/>
  <c r="R135" i="26"/>
  <c r="Q135" i="26"/>
  <c r="R102" i="26"/>
  <c r="Q102" i="26"/>
  <c r="R251" i="26"/>
  <c r="Q251" i="26"/>
  <c r="R12" i="26"/>
  <c r="Q12" i="26"/>
  <c r="Q27" i="26"/>
  <c r="R27" i="26"/>
  <c r="Q46" i="26"/>
  <c r="R46" i="26"/>
  <c r="R69" i="26"/>
  <c r="Q69" i="26"/>
  <c r="R100" i="26"/>
  <c r="Q100" i="26"/>
  <c r="R167" i="26"/>
  <c r="Q167" i="26"/>
  <c r="R206" i="26"/>
  <c r="Q206" i="26"/>
  <c r="R244" i="26"/>
  <c r="Q244" i="26"/>
  <c r="R253" i="26"/>
  <c r="Q253" i="26"/>
  <c r="R86" i="26"/>
  <c r="Q86" i="26"/>
  <c r="R139" i="26"/>
  <c r="Q139" i="26"/>
  <c r="R269" i="26"/>
  <c r="Q269" i="26"/>
  <c r="Q36" i="26"/>
  <c r="R36" i="26"/>
  <c r="R14" i="26"/>
  <c r="Q14" i="26"/>
  <c r="R123" i="26"/>
  <c r="Q123" i="26"/>
  <c r="Q26" i="26"/>
  <c r="R26" i="26"/>
  <c r="Q59" i="26"/>
  <c r="R59" i="26"/>
  <c r="R45" i="26"/>
  <c r="Q45" i="26"/>
  <c r="R132" i="26"/>
  <c r="Q132" i="26"/>
  <c r="R225" i="26"/>
  <c r="Q225" i="26"/>
  <c r="R76" i="26"/>
  <c r="Q76" i="26"/>
  <c r="Q34" i="26"/>
  <c r="R34" i="26"/>
  <c r="R192" i="26"/>
  <c r="Q192" i="26"/>
  <c r="R119" i="26"/>
  <c r="Q119" i="26"/>
  <c r="R252" i="26"/>
  <c r="Q252" i="26"/>
  <c r="R180" i="26"/>
  <c r="Q180" i="26"/>
  <c r="R245" i="26"/>
  <c r="Q245" i="26"/>
  <c r="Q29" i="26"/>
  <c r="R29" i="26"/>
  <c r="Q84" i="26"/>
  <c r="R84" i="26"/>
  <c r="R177" i="26"/>
  <c r="Q177" i="26"/>
  <c r="R121" i="26"/>
  <c r="Q121" i="26"/>
  <c r="R126" i="26"/>
  <c r="Q126" i="26"/>
  <c r="R275" i="26"/>
  <c r="Q275" i="26"/>
  <c r="R133" i="26"/>
  <c r="Q133" i="26"/>
  <c r="R258" i="26"/>
  <c r="Q258" i="26"/>
  <c r="R140" i="26"/>
  <c r="Q140" i="26"/>
  <c r="R147" i="26"/>
  <c r="Q147" i="26"/>
  <c r="R231" i="26"/>
  <c r="Q231" i="26"/>
  <c r="R168" i="26"/>
  <c r="Q168" i="26"/>
  <c r="R238" i="26"/>
  <c r="Q238" i="26"/>
  <c r="R151" i="26"/>
  <c r="Q151" i="26"/>
  <c r="R208" i="26"/>
  <c r="Q208" i="26"/>
  <c r="O237" i="26"/>
  <c r="R237" i="26"/>
  <c r="Q237" i="26"/>
  <c r="R88" i="26"/>
  <c r="Q88" i="26"/>
  <c r="R16" i="26"/>
  <c r="Q16" i="26"/>
  <c r="R173" i="26"/>
  <c r="Q173" i="26"/>
  <c r="N97" i="26"/>
  <c r="L216" i="26"/>
  <c r="I107" i="26"/>
  <c r="O241" i="26"/>
  <c r="P241" i="26" s="1"/>
  <c r="J219" i="26"/>
  <c r="L98" i="26"/>
  <c r="L243" i="26"/>
  <c r="N58" i="26"/>
  <c r="O242" i="26"/>
  <c r="O238" i="26"/>
  <c r="N238" i="26"/>
  <c r="N237" i="26"/>
  <c r="P237" i="26" s="1"/>
  <c r="N242" i="26"/>
  <c r="L53" i="26"/>
  <c r="O54" i="26"/>
  <c r="O73" i="26"/>
  <c r="P73" i="26" s="1"/>
  <c r="O116" i="26"/>
  <c r="P116" i="26" s="1"/>
  <c r="O38" i="26"/>
  <c r="P38" i="26" s="1"/>
  <c r="O247" i="26"/>
  <c r="P247" i="26" s="1"/>
  <c r="O208" i="26"/>
  <c r="P208" i="26" s="1"/>
  <c r="J232" i="26"/>
  <c r="L239" i="26"/>
  <c r="O147" i="26"/>
  <c r="P147" i="26" s="1"/>
  <c r="O231" i="26"/>
  <c r="P231" i="26" s="1"/>
  <c r="O168" i="26"/>
  <c r="P168" i="26" s="1"/>
  <c r="O265" i="26"/>
  <c r="P265" i="26" s="1"/>
  <c r="L94" i="26"/>
  <c r="O88" i="26"/>
  <c r="P88" i="26" s="1"/>
  <c r="O16" i="26"/>
  <c r="P16" i="26" s="1"/>
  <c r="I49" i="26"/>
  <c r="J277" i="26"/>
  <c r="N54" i="26"/>
  <c r="O193" i="26"/>
  <c r="P193" i="26" s="1"/>
  <c r="O129" i="26"/>
  <c r="P129" i="26" s="1"/>
  <c r="O203" i="26"/>
  <c r="P203" i="26" s="1"/>
  <c r="O60" i="26"/>
  <c r="P60" i="26" s="1"/>
  <c r="O259" i="26"/>
  <c r="P259" i="26" s="1"/>
  <c r="O151" i="26"/>
  <c r="P151" i="26" s="1"/>
  <c r="O48" i="26"/>
  <c r="P48" i="26" s="1"/>
  <c r="O136" i="26"/>
  <c r="P136" i="26" s="1"/>
  <c r="I74" i="26"/>
  <c r="N31" i="26"/>
  <c r="J214" i="26"/>
  <c r="O270" i="26"/>
  <c r="P270" i="26" s="1"/>
  <c r="O218" i="26"/>
  <c r="P218" i="26" s="1"/>
  <c r="O106" i="26"/>
  <c r="P106" i="26" s="1"/>
  <c r="O182" i="26"/>
  <c r="P182" i="26" s="1"/>
  <c r="O213" i="26"/>
  <c r="P213" i="26" s="1"/>
  <c r="O114" i="26"/>
  <c r="P114" i="26" s="1"/>
  <c r="O276" i="26"/>
  <c r="P276" i="26" s="1"/>
  <c r="O72" i="26"/>
  <c r="P72" i="26" s="1"/>
  <c r="O58" i="26"/>
  <c r="J209" i="26"/>
  <c r="N205" i="26"/>
  <c r="J49" i="26"/>
  <c r="O97" i="26"/>
  <c r="L220" i="26"/>
  <c r="J194" i="26"/>
  <c r="J17" i="26"/>
  <c r="O148" i="26"/>
  <c r="P148" i="26" s="1"/>
  <c r="N207" i="26"/>
  <c r="J204" i="26"/>
  <c r="N220" i="26"/>
  <c r="J271" i="26"/>
  <c r="L205" i="26"/>
  <c r="J152" i="26"/>
  <c r="J260" i="26"/>
  <c r="I266" i="26"/>
  <c r="N62" i="26"/>
  <c r="L62" i="26"/>
  <c r="N96" i="26"/>
  <c r="L96" i="26"/>
  <c r="O22" i="26"/>
  <c r="P22" i="26" s="1"/>
  <c r="O65" i="26"/>
  <c r="P65" i="26" s="1"/>
  <c r="O135" i="26"/>
  <c r="P135" i="26" s="1"/>
  <c r="O176" i="26"/>
  <c r="P176" i="26" s="1"/>
  <c r="O12" i="26"/>
  <c r="P12" i="26" s="1"/>
  <c r="O27" i="26"/>
  <c r="P27" i="26" s="1"/>
  <c r="O46" i="26"/>
  <c r="P46" i="26" s="1"/>
  <c r="O85" i="26"/>
  <c r="P85" i="26" s="1"/>
  <c r="O82" i="26"/>
  <c r="P82" i="26" s="1"/>
  <c r="O141" i="26"/>
  <c r="P141" i="26" s="1"/>
  <c r="O161" i="26"/>
  <c r="P161" i="26" s="1"/>
  <c r="O236" i="26"/>
  <c r="P236" i="26" s="1"/>
  <c r="O253" i="26"/>
  <c r="P253" i="26" s="1"/>
  <c r="O86" i="26"/>
  <c r="P86" i="26" s="1"/>
  <c r="O139" i="26"/>
  <c r="P139" i="26" s="1"/>
  <c r="O269" i="26"/>
  <c r="P269" i="26" s="1"/>
  <c r="O36" i="26"/>
  <c r="P36" i="26" s="1"/>
  <c r="O14" i="26"/>
  <c r="P14" i="26" s="1"/>
  <c r="O123" i="26"/>
  <c r="P123" i="26" s="1"/>
  <c r="O26" i="26"/>
  <c r="P26" i="26" s="1"/>
  <c r="O59" i="26"/>
  <c r="P59" i="26" s="1"/>
  <c r="O45" i="26"/>
  <c r="P45" i="26" s="1"/>
  <c r="O81" i="26"/>
  <c r="P81" i="26" s="1"/>
  <c r="O157" i="26"/>
  <c r="P157" i="26" s="1"/>
  <c r="O76" i="26"/>
  <c r="P76" i="26" s="1"/>
  <c r="O34" i="26"/>
  <c r="P34" i="26" s="1"/>
  <c r="O57" i="26"/>
  <c r="P57" i="26" s="1"/>
  <c r="O67" i="26"/>
  <c r="P67" i="26" s="1"/>
  <c r="O127" i="26"/>
  <c r="P127" i="26" s="1"/>
  <c r="O179" i="26"/>
  <c r="P179" i="26" s="1"/>
  <c r="O211" i="26"/>
  <c r="P211" i="26" s="1"/>
  <c r="O256" i="26"/>
  <c r="P256" i="26" s="1"/>
  <c r="O185" i="26"/>
  <c r="P185" i="26" s="1"/>
  <c r="O268" i="26"/>
  <c r="P268" i="26" s="1"/>
  <c r="O68" i="26"/>
  <c r="P68" i="26" s="1"/>
  <c r="O144" i="26"/>
  <c r="P144" i="26" s="1"/>
  <c r="O110" i="26"/>
  <c r="P110" i="26" s="1"/>
  <c r="O78" i="26"/>
  <c r="P78" i="26" s="1"/>
  <c r="O145" i="26"/>
  <c r="P145" i="26" s="1"/>
  <c r="O30" i="26"/>
  <c r="P30" i="26" s="1"/>
  <c r="O112" i="26"/>
  <c r="P112" i="26" s="1"/>
  <c r="O188" i="26"/>
  <c r="P188" i="26" s="1"/>
  <c r="O155" i="26"/>
  <c r="P155" i="26" s="1"/>
  <c r="N70" i="26"/>
  <c r="L70" i="26"/>
  <c r="O162" i="26"/>
  <c r="P162" i="26" s="1"/>
  <c r="O166" i="26"/>
  <c r="P166" i="26" s="1"/>
  <c r="O113" i="26"/>
  <c r="P113" i="26" s="1"/>
  <c r="O102" i="26"/>
  <c r="P102" i="26" s="1"/>
  <c r="O251" i="26"/>
  <c r="P251" i="26" s="1"/>
  <c r="O64" i="26"/>
  <c r="P64" i="26" s="1"/>
  <c r="O146" i="26"/>
  <c r="P146" i="26" s="1"/>
  <c r="O222" i="26"/>
  <c r="P222" i="26" s="1"/>
  <c r="O273" i="26"/>
  <c r="P273" i="26" s="1"/>
  <c r="O99" i="26"/>
  <c r="P99" i="26" s="1"/>
  <c r="O224" i="26"/>
  <c r="P224" i="26" s="1"/>
  <c r="O128" i="26"/>
  <c r="P128" i="26" s="1"/>
  <c r="O154" i="26"/>
  <c r="P154" i="26" s="1"/>
  <c r="O254" i="26"/>
  <c r="P254" i="26" s="1"/>
  <c r="O198" i="26"/>
  <c r="P198" i="26" s="1"/>
  <c r="O79" i="26"/>
  <c r="P79" i="26" s="1"/>
  <c r="O13" i="26"/>
  <c r="P13" i="26" s="1"/>
  <c r="O43" i="26"/>
  <c r="P43" i="26" s="1"/>
  <c r="O56" i="26"/>
  <c r="P56" i="26" s="1"/>
  <c r="O172" i="26"/>
  <c r="P172" i="26" s="1"/>
  <c r="O201" i="26"/>
  <c r="P201" i="26" s="1"/>
  <c r="O223" i="26"/>
  <c r="P223" i="26" s="1"/>
  <c r="O274" i="26"/>
  <c r="P274" i="26" s="1"/>
  <c r="O87" i="26"/>
  <c r="P87" i="26" s="1"/>
  <c r="O35" i="26"/>
  <c r="P35" i="26" s="1"/>
  <c r="O84" i="26"/>
  <c r="P84" i="26" s="1"/>
  <c r="O177" i="26"/>
  <c r="P177" i="26" s="1"/>
  <c r="O121" i="26"/>
  <c r="P121" i="26" s="1"/>
  <c r="O105" i="26"/>
  <c r="P105" i="26" s="1"/>
  <c r="O212" i="26"/>
  <c r="P212" i="26" s="1"/>
  <c r="O10" i="26"/>
  <c r="P10" i="26" s="1"/>
  <c r="O21" i="26"/>
  <c r="P21" i="26" s="1"/>
  <c r="O44" i="26"/>
  <c r="P44" i="26" s="1"/>
  <c r="O275" i="26"/>
  <c r="P275" i="26" s="1"/>
  <c r="O133" i="26"/>
  <c r="P133" i="26" s="1"/>
  <c r="O258" i="26"/>
  <c r="P258" i="26" s="1"/>
  <c r="O149" i="26"/>
  <c r="P149" i="26" s="1"/>
  <c r="O207" i="26"/>
  <c r="N264" i="26"/>
  <c r="L264" i="26"/>
  <c r="N262" i="26"/>
  <c r="L262" i="26"/>
  <c r="O71" i="26"/>
  <c r="P71" i="26" s="1"/>
  <c r="O32" i="26"/>
  <c r="P32" i="26" s="1"/>
  <c r="O202" i="26"/>
  <c r="P202" i="26" s="1"/>
  <c r="O158" i="26"/>
  <c r="P158" i="26" s="1"/>
  <c r="O122" i="26"/>
  <c r="P122" i="26" s="1"/>
  <c r="O196" i="26"/>
  <c r="P196" i="26" s="1"/>
  <c r="O42" i="26"/>
  <c r="P42" i="26" s="1"/>
  <c r="O69" i="26"/>
  <c r="P69" i="26" s="1"/>
  <c r="O100" i="26"/>
  <c r="P100" i="26" s="1"/>
  <c r="O167" i="26"/>
  <c r="P167" i="26" s="1"/>
  <c r="O206" i="26"/>
  <c r="P206" i="26" s="1"/>
  <c r="O244" i="26"/>
  <c r="P244" i="26" s="1"/>
  <c r="O197" i="26"/>
  <c r="P197" i="26" s="1"/>
  <c r="O240" i="26"/>
  <c r="P240" i="26" s="1"/>
  <c r="O150" i="26"/>
  <c r="P150" i="26" s="1"/>
  <c r="O20" i="26"/>
  <c r="P20" i="26" s="1"/>
  <c r="O111" i="26"/>
  <c r="P111" i="26" s="1"/>
  <c r="O80" i="26"/>
  <c r="P80" i="26" s="1"/>
  <c r="O101" i="26"/>
  <c r="P101" i="26" s="1"/>
  <c r="O11" i="26"/>
  <c r="P11" i="26" s="1"/>
  <c r="O23" i="26"/>
  <c r="P23" i="26" s="1"/>
  <c r="O132" i="26"/>
  <c r="P132" i="26" s="1"/>
  <c r="O225" i="26"/>
  <c r="P225" i="26" s="1"/>
  <c r="O75" i="26"/>
  <c r="P75" i="26" s="1"/>
  <c r="L89" i="26"/>
  <c r="O234" i="26"/>
  <c r="P234" i="26" s="1"/>
  <c r="O192" i="26"/>
  <c r="P192" i="26" s="1"/>
  <c r="O119" i="26"/>
  <c r="P119" i="26" s="1"/>
  <c r="O124" i="26"/>
  <c r="P124" i="26" s="1"/>
  <c r="O104" i="26"/>
  <c r="P104" i="26" s="1"/>
  <c r="O252" i="26"/>
  <c r="P252" i="26" s="1"/>
  <c r="O180" i="26"/>
  <c r="P180" i="26" s="1"/>
  <c r="O245" i="26"/>
  <c r="P245" i="26" s="1"/>
  <c r="O29" i="26"/>
  <c r="P29" i="26" s="1"/>
  <c r="O33" i="26"/>
  <c r="P33" i="26" s="1"/>
  <c r="O143" i="26"/>
  <c r="P143" i="26" s="1"/>
  <c r="O257" i="26"/>
  <c r="P257" i="26" s="1"/>
  <c r="O24" i="26"/>
  <c r="P24" i="26" s="1"/>
  <c r="O55" i="26"/>
  <c r="P55" i="26" s="1"/>
  <c r="O77" i="26"/>
  <c r="P77" i="26" s="1"/>
  <c r="O159" i="26"/>
  <c r="P159" i="26" s="1"/>
  <c r="O186" i="26"/>
  <c r="P186" i="26" s="1"/>
  <c r="O229" i="26"/>
  <c r="P229" i="26" s="1"/>
  <c r="O134" i="26"/>
  <c r="P134" i="26" s="1"/>
  <c r="O181" i="26"/>
  <c r="P181" i="26" s="1"/>
  <c r="O199" i="26"/>
  <c r="P199" i="26" s="1"/>
  <c r="N93" i="26"/>
  <c r="L93" i="26"/>
  <c r="N41" i="26"/>
  <c r="L41" i="26"/>
  <c r="O160" i="26"/>
  <c r="P160" i="26" s="1"/>
  <c r="O50" i="26"/>
  <c r="O125" i="26"/>
  <c r="P125" i="26" s="1"/>
  <c r="O83" i="26"/>
  <c r="P83" i="26" s="1"/>
  <c r="O115" i="26"/>
  <c r="P115" i="26" s="1"/>
  <c r="O190" i="26"/>
  <c r="P190" i="26" s="1"/>
  <c r="O246" i="26"/>
  <c r="P246" i="26" s="1"/>
  <c r="O255" i="26"/>
  <c r="P255" i="26" s="1"/>
  <c r="O25" i="26"/>
  <c r="P25" i="26" s="1"/>
  <c r="O95" i="26"/>
  <c r="P95" i="26" s="1"/>
  <c r="O171" i="26"/>
  <c r="P171" i="26" s="1"/>
  <c r="O226" i="26"/>
  <c r="P226" i="26" s="1"/>
  <c r="O189" i="26"/>
  <c r="P189" i="26" s="1"/>
  <c r="O263" i="26"/>
  <c r="P263" i="26" s="1"/>
  <c r="O142" i="26"/>
  <c r="P142" i="26" s="1"/>
  <c r="O191" i="26"/>
  <c r="P191" i="26" s="1"/>
  <c r="O66" i="26"/>
  <c r="P66" i="26" s="1"/>
  <c r="O187" i="26"/>
  <c r="P187" i="26" s="1"/>
  <c r="N89" i="26"/>
  <c r="O217" i="26"/>
  <c r="P217" i="26" s="1"/>
  <c r="O164" i="26"/>
  <c r="P164" i="26" s="1"/>
  <c r="O28" i="26"/>
  <c r="P28" i="26" s="1"/>
  <c r="O47" i="26"/>
  <c r="P47" i="26" s="1"/>
  <c r="O163" i="26"/>
  <c r="P163" i="26" s="1"/>
  <c r="O165" i="26"/>
  <c r="P165" i="26" s="1"/>
  <c r="O221" i="26"/>
  <c r="P221" i="26" s="1"/>
  <c r="O227" i="26"/>
  <c r="P227" i="26" s="1"/>
  <c r="O15" i="26"/>
  <c r="P15" i="26" s="1"/>
  <c r="O109" i="26"/>
  <c r="P109" i="26" s="1"/>
  <c r="O126" i="26"/>
  <c r="P126" i="26" s="1"/>
  <c r="O37" i="26"/>
  <c r="P37" i="26" s="1"/>
  <c r="O200" i="26"/>
  <c r="P200" i="26" s="1"/>
  <c r="O120" i="26"/>
  <c r="P120" i="26" s="1"/>
  <c r="O250" i="26"/>
  <c r="P250" i="26" s="1"/>
  <c r="O140" i="26"/>
  <c r="P140" i="26" s="1"/>
  <c r="I194" i="26"/>
  <c r="I92" i="26"/>
  <c r="I61" i="26"/>
  <c r="P54" i="26" l="1"/>
  <c r="R264" i="26"/>
  <c r="Q264" i="26"/>
  <c r="R93" i="26"/>
  <c r="Q93" i="26"/>
  <c r="R262" i="26"/>
  <c r="Q262" i="26"/>
  <c r="R94" i="26"/>
  <c r="Q94" i="26"/>
  <c r="O243" i="26"/>
  <c r="P243" i="26" s="1"/>
  <c r="R243" i="26"/>
  <c r="Q243" i="26"/>
  <c r="Q70" i="26"/>
  <c r="R70" i="26"/>
  <c r="O205" i="26"/>
  <c r="P205" i="26" s="1"/>
  <c r="R205" i="26"/>
  <c r="Q205" i="26"/>
  <c r="Q62" i="26"/>
  <c r="R62" i="26"/>
  <c r="R239" i="26"/>
  <c r="Q239" i="26"/>
  <c r="Q53" i="26"/>
  <c r="R53" i="26"/>
  <c r="R98" i="26"/>
  <c r="Q98" i="26"/>
  <c r="R216" i="26"/>
  <c r="Q216" i="26"/>
  <c r="Q41" i="26"/>
  <c r="R41" i="26"/>
  <c r="O220" i="26"/>
  <c r="R220" i="26"/>
  <c r="Q220" i="26"/>
  <c r="R96" i="26"/>
  <c r="Q96" i="26"/>
  <c r="P97" i="26"/>
  <c r="O216" i="26"/>
  <c r="P216" i="26" s="1"/>
  <c r="P242" i="26"/>
  <c r="P58" i="26"/>
  <c r="O98" i="26"/>
  <c r="P98" i="26" s="1"/>
  <c r="J39" i="26"/>
  <c r="N228" i="26"/>
  <c r="L228" i="26"/>
  <c r="P238" i="26"/>
  <c r="O53" i="26"/>
  <c r="P53" i="26" s="1"/>
  <c r="L31" i="26"/>
  <c r="O239" i="26"/>
  <c r="P239" i="26" s="1"/>
  <c r="L18" i="26"/>
  <c r="N18" i="26"/>
  <c r="O94" i="26"/>
  <c r="P94" i="26" s="1"/>
  <c r="L209" i="26"/>
  <c r="N209" i="26"/>
  <c r="P220" i="26"/>
  <c r="L40" i="26"/>
  <c r="J137" i="26"/>
  <c r="N178" i="26"/>
  <c r="J183" i="26"/>
  <c r="L178" i="26"/>
  <c r="J61" i="26"/>
  <c r="N52" i="26"/>
  <c r="L52" i="26"/>
  <c r="J174" i="26"/>
  <c r="N170" i="26"/>
  <c r="N174" i="26" s="1"/>
  <c r="L170" i="26"/>
  <c r="J117" i="26"/>
  <c r="N108" i="26"/>
  <c r="N117" i="26" s="1"/>
  <c r="L108" i="26"/>
  <c r="J169" i="26"/>
  <c r="N156" i="26"/>
  <c r="L156" i="26"/>
  <c r="J92" i="26"/>
  <c r="N90" i="26"/>
  <c r="L90" i="26"/>
  <c r="L103" i="26"/>
  <c r="N103" i="26"/>
  <c r="N107" i="26" s="1"/>
  <c r="J107" i="26"/>
  <c r="N235" i="26"/>
  <c r="L235" i="26"/>
  <c r="J248" i="26"/>
  <c r="P207" i="26"/>
  <c r="N40" i="26"/>
  <c r="N49" i="26" s="1"/>
  <c r="P89" i="26"/>
  <c r="N9" i="26"/>
  <c r="L9" i="26"/>
  <c r="I17" i="26"/>
  <c r="N153" i="26"/>
  <c r="L153" i="26"/>
  <c r="I169" i="26"/>
  <c r="N195" i="26"/>
  <c r="L195" i="26"/>
  <c r="I204" i="26"/>
  <c r="O89" i="26"/>
  <c r="O96" i="26"/>
  <c r="P96" i="26" s="1"/>
  <c r="O62" i="26"/>
  <c r="O262" i="26"/>
  <c r="P262" i="26" s="1"/>
  <c r="L233" i="26"/>
  <c r="N233" i="26"/>
  <c r="I248" i="26"/>
  <c r="I137" i="26"/>
  <c r="O41" i="26"/>
  <c r="P41" i="26" s="1"/>
  <c r="N19" i="26"/>
  <c r="L19" i="26"/>
  <c r="N175" i="26"/>
  <c r="L175" i="26"/>
  <c r="I183" i="26"/>
  <c r="N272" i="26"/>
  <c r="N277" i="26" s="1"/>
  <c r="L272" i="26"/>
  <c r="I277" i="26"/>
  <c r="P50" i="26"/>
  <c r="O93" i="26"/>
  <c r="P93" i="26" s="1"/>
  <c r="O264" i="26"/>
  <c r="P264" i="26" s="1"/>
  <c r="L230" i="26"/>
  <c r="N230" i="26"/>
  <c r="I232" i="26"/>
  <c r="O70" i="26"/>
  <c r="P70" i="26" s="1"/>
  <c r="N267" i="26"/>
  <c r="N271" i="26" s="1"/>
  <c r="L267" i="26"/>
  <c r="I271" i="26"/>
  <c r="R267" i="26" l="1"/>
  <c r="Q267" i="26"/>
  <c r="R195" i="26"/>
  <c r="Q195" i="26"/>
  <c r="R235" i="26"/>
  <c r="Q235" i="26"/>
  <c r="Q18" i="26"/>
  <c r="R18" i="26"/>
  <c r="R175" i="26"/>
  <c r="Q175" i="26"/>
  <c r="R233" i="26"/>
  <c r="Q233" i="26"/>
  <c r="R272" i="26"/>
  <c r="Q272" i="26"/>
  <c r="O209" i="26"/>
  <c r="Q9" i="26"/>
  <c r="R9" i="26"/>
  <c r="R52" i="26"/>
  <c r="Q52" i="26"/>
  <c r="Q40" i="26"/>
  <c r="R40" i="26"/>
  <c r="Q31" i="26"/>
  <c r="R31" i="26"/>
  <c r="R156" i="26"/>
  <c r="Q156" i="26"/>
  <c r="Q19" i="26"/>
  <c r="R19" i="26"/>
  <c r="R153" i="26"/>
  <c r="Q153" i="26"/>
  <c r="O18" i="26"/>
  <c r="R170" i="26"/>
  <c r="Q170" i="26"/>
  <c r="L107" i="26"/>
  <c r="R103" i="26"/>
  <c r="Q103" i="26"/>
  <c r="R108" i="26"/>
  <c r="Q108" i="26"/>
  <c r="R230" i="26"/>
  <c r="Q230" i="26"/>
  <c r="R90" i="26"/>
  <c r="Q90" i="26"/>
  <c r="R178" i="26"/>
  <c r="Q178" i="26"/>
  <c r="R228" i="26"/>
  <c r="Q228" i="26"/>
  <c r="O228" i="26"/>
  <c r="P228" i="26" s="1"/>
  <c r="O31" i="26"/>
  <c r="P31" i="26" s="1"/>
  <c r="N232" i="26"/>
  <c r="N39" i="26"/>
  <c r="P18" i="26"/>
  <c r="O40" i="26"/>
  <c r="P40" i="26" s="1"/>
  <c r="P49" i="26" s="1"/>
  <c r="N131" i="26"/>
  <c r="N137" i="26" s="1"/>
  <c r="L49" i="26"/>
  <c r="P209" i="26"/>
  <c r="O235" i="26"/>
  <c r="P235" i="26" s="1"/>
  <c r="L174" i="26"/>
  <c r="O170" i="26"/>
  <c r="J130" i="26"/>
  <c r="L118" i="26"/>
  <c r="N118" i="26"/>
  <c r="O103" i="26"/>
  <c r="P103" i="26" s="1"/>
  <c r="P107" i="26" s="1"/>
  <c r="J266" i="26"/>
  <c r="N261" i="26"/>
  <c r="L261" i="26"/>
  <c r="O108" i="26"/>
  <c r="O117" i="26" s="1"/>
  <c r="L117" i="26"/>
  <c r="O90" i="26"/>
  <c r="P90" i="26" s="1"/>
  <c r="O178" i="26"/>
  <c r="P178" i="26" s="1"/>
  <c r="J74" i="26"/>
  <c r="N63" i="26"/>
  <c r="N74" i="26" s="1"/>
  <c r="L63" i="26"/>
  <c r="N183" i="26"/>
  <c r="L131" i="26"/>
  <c r="O156" i="26"/>
  <c r="P156" i="26" s="1"/>
  <c r="O52" i="26"/>
  <c r="P52" i="26" s="1"/>
  <c r="N249" i="26"/>
  <c r="L249" i="26"/>
  <c r="I260" i="26"/>
  <c r="L169" i="26"/>
  <c r="O153" i="26"/>
  <c r="L210" i="26"/>
  <c r="N210" i="26"/>
  <c r="N214" i="26" s="1"/>
  <c r="I214" i="26"/>
  <c r="N204" i="26"/>
  <c r="N184" i="26"/>
  <c r="L184" i="26"/>
  <c r="L215" i="26"/>
  <c r="N215" i="26"/>
  <c r="N219" i="26" s="1"/>
  <c r="I219" i="26"/>
  <c r="N17" i="26"/>
  <c r="O230" i="26"/>
  <c r="L232" i="26"/>
  <c r="L277" i="26"/>
  <c r="O272" i="26"/>
  <c r="O19" i="26"/>
  <c r="L39" i="26"/>
  <c r="N248" i="26"/>
  <c r="N91" i="26"/>
  <c r="N92" i="26" s="1"/>
  <c r="L91" i="26"/>
  <c r="L138" i="26"/>
  <c r="N138" i="26"/>
  <c r="I152" i="26"/>
  <c r="L271" i="26"/>
  <c r="O267" i="26"/>
  <c r="N51" i="26"/>
  <c r="N61" i="26" s="1"/>
  <c r="L51" i="26"/>
  <c r="L183" i="26"/>
  <c r="O175" i="26"/>
  <c r="O233" i="26"/>
  <c r="L248" i="26"/>
  <c r="P62" i="26"/>
  <c r="L204" i="26"/>
  <c r="O195" i="26"/>
  <c r="O204" i="26" s="1"/>
  <c r="N169" i="26"/>
  <c r="L17" i="26"/>
  <c r="O9" i="26"/>
  <c r="O17" i="26" s="1"/>
  <c r="R138" i="26" l="1"/>
  <c r="Q138" i="26"/>
  <c r="R261" i="26"/>
  <c r="Q261" i="26"/>
  <c r="R184" i="26"/>
  <c r="Q184" i="26"/>
  <c r="R91" i="26"/>
  <c r="Q91" i="26"/>
  <c r="R215" i="26"/>
  <c r="Q215" i="26"/>
  <c r="R63" i="26"/>
  <c r="Q63" i="26"/>
  <c r="R118" i="26"/>
  <c r="Q118" i="26"/>
  <c r="Q51" i="26"/>
  <c r="R51" i="26"/>
  <c r="R210" i="26"/>
  <c r="Q210" i="26"/>
  <c r="R249" i="26"/>
  <c r="Q249" i="26"/>
  <c r="O131" i="26"/>
  <c r="R131" i="26"/>
  <c r="Q131" i="26"/>
  <c r="O49" i="26"/>
  <c r="I278" i="26"/>
  <c r="O248" i="26"/>
  <c r="O107" i="26"/>
  <c r="O169" i="26"/>
  <c r="L137" i="26"/>
  <c r="N130" i="26"/>
  <c r="P108" i="26"/>
  <c r="P117" i="26" s="1"/>
  <c r="O261" i="26"/>
  <c r="O266" i="26" s="1"/>
  <c r="L266" i="26"/>
  <c r="J278" i="26"/>
  <c r="N266" i="26"/>
  <c r="O174" i="26"/>
  <c r="P170" i="26"/>
  <c r="P174" i="26" s="1"/>
  <c r="O63" i="26"/>
  <c r="L74" i="26"/>
  <c r="O118" i="26"/>
  <c r="O130" i="26" s="1"/>
  <c r="L130" i="26"/>
  <c r="P153" i="26"/>
  <c r="P169" i="26" s="1"/>
  <c r="P195" i="26"/>
  <c r="P204" i="26" s="1"/>
  <c r="P9" i="26"/>
  <c r="P17" i="26" s="1"/>
  <c r="O51" i="26"/>
  <c r="L61" i="26"/>
  <c r="P267" i="26"/>
  <c r="P271" i="26" s="1"/>
  <c r="O271" i="26"/>
  <c r="P233" i="26"/>
  <c r="P248" i="26" s="1"/>
  <c r="O91" i="26"/>
  <c r="L92" i="26"/>
  <c r="P272" i="26"/>
  <c r="P277" i="26" s="1"/>
  <c r="O277" i="26"/>
  <c r="O184" i="26"/>
  <c r="O194" i="26" s="1"/>
  <c r="L194" i="26"/>
  <c r="L260" i="26"/>
  <c r="O249" i="26"/>
  <c r="O260" i="26" s="1"/>
  <c r="P175" i="26"/>
  <c r="P183" i="26" s="1"/>
  <c r="O183" i="26"/>
  <c r="L152" i="26"/>
  <c r="O138" i="26"/>
  <c r="O152" i="26" s="1"/>
  <c r="L219" i="26"/>
  <c r="O215" i="26"/>
  <c r="O210" i="26"/>
  <c r="L214" i="26"/>
  <c r="N152" i="26"/>
  <c r="P131" i="26"/>
  <c r="P137" i="26" s="1"/>
  <c r="O137" i="26"/>
  <c r="P19" i="26"/>
  <c r="P39" i="26" s="1"/>
  <c r="O39" i="26"/>
  <c r="P230" i="26"/>
  <c r="P232" i="26" s="1"/>
  <c r="O232" i="26"/>
  <c r="N194" i="26"/>
  <c r="N260" i="26"/>
  <c r="P249" i="26" l="1"/>
  <c r="P260" i="26" s="1"/>
  <c r="P63" i="26"/>
  <c r="P74" i="26" s="1"/>
  <c r="O74" i="26"/>
  <c r="P261" i="26"/>
  <c r="P266" i="26" s="1"/>
  <c r="P118" i="26"/>
  <c r="P130" i="26" s="1"/>
  <c r="N278" i="26"/>
  <c r="L278" i="26"/>
  <c r="P91" i="26"/>
  <c r="P92" i="26" s="1"/>
  <c r="O92" i="26"/>
  <c r="P51" i="26"/>
  <c r="P61" i="26" s="1"/>
  <c r="O61" i="26"/>
  <c r="P215" i="26"/>
  <c r="P219" i="26" s="1"/>
  <c r="O219" i="26"/>
  <c r="P184" i="26"/>
  <c r="P194" i="26" s="1"/>
  <c r="P138" i="26"/>
  <c r="P152" i="26" s="1"/>
  <c r="P210" i="26"/>
  <c r="P214" i="26" s="1"/>
  <c r="O214" i="26"/>
  <c r="P278" i="26" l="1"/>
  <c r="O278" i="26"/>
</calcChain>
</file>

<file path=xl/comments1.xml><?xml version="1.0" encoding="utf-8"?>
<comments xmlns="http://schemas.openxmlformats.org/spreadsheetml/2006/main">
  <authors>
    <author>DAYANA TERRONES</author>
    <author>Dayana</author>
  </authors>
  <commentList>
    <comment ref="L6" authorId="0" shapeId="0">
      <text>
        <r>
          <rPr>
            <b/>
            <sz val="9"/>
            <color indexed="81"/>
            <rFont val="Tahoma"/>
            <family val="2"/>
          </rPr>
          <t xml:space="preserve">CGONZALES
</t>
        </r>
        <r>
          <rPr>
            <sz val="9"/>
            <color indexed="81"/>
            <rFont val="Tahoma"/>
            <family val="2"/>
          </rPr>
          <t xml:space="preserve">Peso total de ambos módulos: para IIEE y para PRONOEI
</t>
        </r>
      </text>
    </comment>
    <comment ref="M6" authorId="0" shapeId="0">
      <text>
        <r>
          <rPr>
            <b/>
            <sz val="9"/>
            <color indexed="81"/>
            <rFont val="Tahoma"/>
            <family val="2"/>
          </rPr>
          <t xml:space="preserve">CGONZALES
</t>
        </r>
        <r>
          <rPr>
            <sz val="9"/>
            <color indexed="81"/>
            <rFont val="Tahoma"/>
            <family val="2"/>
          </rPr>
          <t xml:space="preserve">Volumen total de ambos módulos: para IIEE y para PRONOEI
</t>
        </r>
      </text>
    </comment>
    <comment ref="N6" authorId="1" shapeId="0">
      <text>
        <r>
          <rPr>
            <b/>
            <sz val="9"/>
            <color indexed="81"/>
            <rFont val="Tahoma"/>
            <family val="2"/>
          </rPr>
          <t>CGONZALES</t>
        </r>
        <r>
          <rPr>
            <sz val="9"/>
            <color indexed="81"/>
            <rFont val="Tahoma"/>
            <family val="2"/>
          </rPr>
          <t xml:space="preserve">
presupuesto total invertido para adquirir o imprimir los materiales y recursos educativos de cada DRE o UGEL.</t>
        </r>
      </text>
    </comment>
    <comment ref="O6" authorId="0" shapeId="0">
      <text>
        <r>
          <rPr>
            <b/>
            <sz val="9"/>
            <color indexed="81"/>
            <rFont val="Tahoma"/>
            <family val="2"/>
          </rPr>
          <t>CGONZALES</t>
        </r>
        <r>
          <rPr>
            <sz val="9"/>
            <color indexed="81"/>
            <rFont val="Tahoma"/>
            <family val="2"/>
          </rPr>
          <t xml:space="preserve">
Es el costo total de transporte de los materiales que corresponden a cada UGEL. </t>
        </r>
      </text>
    </comment>
  </commentList>
</comments>
</file>

<file path=xl/comments2.xml><?xml version="1.0" encoding="utf-8"?>
<comments xmlns="http://schemas.openxmlformats.org/spreadsheetml/2006/main">
  <authors>
    <author>CECILIA GONZALES QUIJANO</author>
    <author>DAYANA TERRONES</author>
    <author>Dayana</author>
  </authors>
  <commentList>
    <comment ref="I7" authorId="0" shapeId="0">
      <text>
        <r>
          <rPr>
            <b/>
            <sz val="9"/>
            <color indexed="81"/>
            <rFont val="Tahoma"/>
            <family val="2"/>
          </rPr>
          <t xml:space="preserve">
MÓDULO PARA II.EE.</t>
        </r>
        <r>
          <rPr>
            <sz val="9"/>
            <color indexed="81"/>
            <rFont val="Tahoma"/>
            <family val="2"/>
          </rPr>
          <t xml:space="preserve">
- 01 Casa Multiusos
- 02 Kit de Aros
- 01 Kit de Telas
- 02 Kit de Pelotas con peso
- 02 Kit de Palicintas
- 01 Kit de Títeres de mano
- 01 Kit de Sólidos Geométricos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 xml:space="preserve">
MÓDULO PARA PRONOEI</t>
        </r>
        <r>
          <rPr>
            <sz val="9"/>
            <color indexed="81"/>
            <rFont val="Tahoma"/>
            <family val="2"/>
          </rPr>
          <t xml:space="preserve">
- 01 Casa Multiusos
- 01 Kit de Aros
- 01 Kit de Telas
- 01 Kit de Pelotas con peso
- 01 Kit de Palicintas
- 01 Kit de Títeres de mano
- 01 Kit de Sólidos Geométricos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 xml:space="preserve">
MÓDULO PARA II.EE.</t>
        </r>
        <r>
          <rPr>
            <sz val="9"/>
            <color indexed="81"/>
            <rFont val="Tahoma"/>
            <family val="2"/>
          </rPr>
          <t xml:space="preserve">
- 01 Casa Multiusos
- 02 Kit de Aros
- 01 Kit de Telas
- 02 Kit de Pelotas con peso
- 02 Kit de Palicintas
- 01 Kit de Títeres de mano
- 01 Kit de Sólidos Geométricos</t>
        </r>
      </text>
    </comment>
    <comment ref="M7" authorId="1" shapeId="0">
      <text>
        <r>
          <rPr>
            <b/>
            <sz val="9"/>
            <color indexed="81"/>
            <rFont val="Tahoma"/>
            <family val="2"/>
          </rPr>
          <t xml:space="preserve">CGONZALES
</t>
        </r>
        <r>
          <rPr>
            <sz val="9"/>
            <color indexed="81"/>
            <rFont val="Tahoma"/>
            <family val="2"/>
          </rPr>
          <t xml:space="preserve">Peso total de ambos módulos: para IIEE y para PRONOEI
</t>
        </r>
      </text>
    </comment>
    <comment ref="N7" authorId="1" shapeId="0">
      <text>
        <r>
          <rPr>
            <b/>
            <sz val="9"/>
            <color indexed="81"/>
            <rFont val="Tahoma"/>
            <family val="2"/>
          </rPr>
          <t xml:space="preserve">CGONZALES
</t>
        </r>
        <r>
          <rPr>
            <sz val="9"/>
            <color indexed="81"/>
            <rFont val="Tahoma"/>
            <family val="2"/>
          </rPr>
          <t xml:space="preserve">Volumen total de ambos módulos: para IIEE y para PRONOEI
</t>
        </r>
      </text>
    </comment>
    <comment ref="O7" authorId="2" shapeId="0">
      <text>
        <r>
          <rPr>
            <b/>
            <sz val="9"/>
            <color indexed="81"/>
            <rFont val="Tahoma"/>
            <family val="2"/>
          </rPr>
          <t>CGONZALES</t>
        </r>
        <r>
          <rPr>
            <sz val="9"/>
            <color indexed="81"/>
            <rFont val="Tahoma"/>
            <family val="2"/>
          </rPr>
          <t xml:space="preserve">
presupuesto total invertido para adquirir o imprimir los materiales y recursos educativos de cada DRE o UGEL.</t>
        </r>
      </text>
    </comment>
    <comment ref="P7" authorId="1" shapeId="0">
      <text>
        <r>
          <rPr>
            <b/>
            <sz val="9"/>
            <color indexed="81"/>
            <rFont val="Tahoma"/>
            <family val="2"/>
          </rPr>
          <t>CGONZALES</t>
        </r>
        <r>
          <rPr>
            <sz val="9"/>
            <color indexed="81"/>
            <rFont val="Tahoma"/>
            <family val="2"/>
          </rPr>
          <t xml:space="preserve">
Es el costo total de transporte de los materiales que corresponden a cada UGEL. </t>
        </r>
      </text>
    </comment>
  </commentList>
</comments>
</file>

<file path=xl/comments3.xml><?xml version="1.0" encoding="utf-8"?>
<comments xmlns="http://schemas.openxmlformats.org/spreadsheetml/2006/main">
  <authors>
    <author>CECILIA GONZALES QUIJANO</author>
    <author>DAYANA TERRONES</author>
    <author>Dayana</author>
  </authors>
  <commentList>
    <comment ref="I7" authorId="0" shapeId="0">
      <text>
        <r>
          <rPr>
            <b/>
            <sz val="10"/>
            <color indexed="81"/>
            <rFont val="Tahoma"/>
            <family val="2"/>
          </rPr>
          <t>MÓDULO DE CCyAA PARA AULAS:</t>
        </r>
        <r>
          <rPr>
            <sz val="10"/>
            <color indexed="81"/>
            <rFont val="Tahoma"/>
            <family val="2"/>
          </rPr>
          <t xml:space="preserve">
-Kit de estecas
-Kit de frascos recolectores con lupa
-Kit de coladores de arena
-Kit de imanes
-Kit de espejos que transforman imágenes
-Kit de tinas plásticas para agua y arena con soportes metálicos
-Kit de marcadores multiusos</t>
        </r>
      </text>
    </comment>
    <comment ref="J7" authorId="1" shapeId="0">
      <text>
        <r>
          <rPr>
            <b/>
            <sz val="9"/>
            <color indexed="81"/>
            <rFont val="Tahoma"/>
            <family val="2"/>
          </rPr>
          <t xml:space="preserve">CGONZALES
</t>
        </r>
        <r>
          <rPr>
            <sz val="9"/>
            <color indexed="81"/>
            <rFont val="Tahoma"/>
            <family val="2"/>
          </rPr>
          <t xml:space="preserve">Peso total de ambos módulos: para IIEE y para PRONOEI
</t>
        </r>
      </text>
    </comment>
    <comment ref="K7" authorId="1" shapeId="0">
      <text>
        <r>
          <rPr>
            <b/>
            <sz val="9"/>
            <color indexed="81"/>
            <rFont val="Tahoma"/>
            <family val="2"/>
          </rPr>
          <t xml:space="preserve">CGONZALES
</t>
        </r>
        <r>
          <rPr>
            <sz val="9"/>
            <color indexed="81"/>
            <rFont val="Tahoma"/>
            <family val="2"/>
          </rPr>
          <t xml:space="preserve">Volumen total de ambos módulos: para IIEE y para PRONOEI
</t>
        </r>
      </text>
    </comment>
    <comment ref="L7" authorId="2" shapeId="0">
      <text>
        <r>
          <rPr>
            <b/>
            <sz val="9"/>
            <color indexed="81"/>
            <rFont val="Tahoma"/>
            <family val="2"/>
          </rPr>
          <t>CGONZALES</t>
        </r>
        <r>
          <rPr>
            <sz val="9"/>
            <color indexed="81"/>
            <rFont val="Tahoma"/>
            <family val="2"/>
          </rPr>
          <t xml:space="preserve">
presupuesto total invertido para adquirir o imprimir los materiales y recursos educativos de cada DRE o UGEL.</t>
        </r>
      </text>
    </comment>
    <comment ref="M7" authorId="1" shapeId="0">
      <text>
        <r>
          <rPr>
            <b/>
            <sz val="9"/>
            <color indexed="81"/>
            <rFont val="Tahoma"/>
            <family val="2"/>
          </rPr>
          <t>CGONZALES</t>
        </r>
        <r>
          <rPr>
            <sz val="9"/>
            <color indexed="81"/>
            <rFont val="Tahoma"/>
            <family val="2"/>
          </rPr>
          <t xml:space="preserve">
Es el costo proyectado de transporte de los materiales que corresponden a cada UGEL. </t>
        </r>
      </text>
    </comment>
  </commentList>
</comments>
</file>

<file path=xl/comments4.xml><?xml version="1.0" encoding="utf-8"?>
<comments xmlns="http://schemas.openxmlformats.org/spreadsheetml/2006/main">
  <authors>
    <author>DAYANA TERRONES</author>
    <author>Dayana</author>
  </authors>
  <commentList>
    <comment ref="L8" authorId="0" shapeId="0">
      <text>
        <r>
          <rPr>
            <b/>
            <sz val="9"/>
            <color indexed="81"/>
            <rFont val="Tahoma"/>
            <family val="2"/>
          </rPr>
          <t xml:space="preserve">CGONZALES
</t>
        </r>
        <r>
          <rPr>
            <sz val="9"/>
            <color indexed="81"/>
            <rFont val="Tahoma"/>
            <family val="2"/>
          </rPr>
          <t>Peso total de CT de 4 y 5 años</t>
        </r>
      </text>
    </comment>
    <comment ref="M8" authorId="1" shapeId="0">
      <text>
        <r>
          <rPr>
            <b/>
            <sz val="9"/>
            <color indexed="81"/>
            <rFont val="Tahoma"/>
            <family val="2"/>
          </rPr>
          <t xml:space="preserve">CGONZALES
</t>
        </r>
        <r>
          <rPr>
            <sz val="9"/>
            <color indexed="81"/>
            <rFont val="Tahoma"/>
            <family val="2"/>
          </rPr>
          <t xml:space="preserve">El costo de la impresión del  material está en la parte inferior del cuadro de distribución, este es el costo por Kg. Transportado según la zona </t>
        </r>
      </text>
    </comment>
    <comment ref="N8" authorId="1" shapeId="0">
      <text>
        <r>
          <rPr>
            <b/>
            <sz val="9"/>
            <color indexed="81"/>
            <rFont val="Tahoma"/>
            <family val="2"/>
          </rPr>
          <t>CGONZALES</t>
        </r>
        <r>
          <rPr>
            <sz val="9"/>
            <color indexed="81"/>
            <rFont val="Tahoma"/>
            <family val="2"/>
          </rPr>
          <t xml:space="preserve">
presupuesto total invertido para adquirir o imprimir los materiales y recursos educativos de cada DRE o UGEL.</t>
        </r>
      </text>
    </comment>
    <comment ref="O8" authorId="0" shapeId="0">
      <text>
        <r>
          <rPr>
            <b/>
            <sz val="9"/>
            <color indexed="81"/>
            <rFont val="Tahoma"/>
            <family val="2"/>
          </rPr>
          <t>CGONZALES</t>
        </r>
        <r>
          <rPr>
            <sz val="9"/>
            <color indexed="81"/>
            <rFont val="Tahoma"/>
            <family val="2"/>
          </rPr>
          <t xml:space="preserve">
Es el costo total de transporte de los materiales que corresponden a cada UGEL. </t>
        </r>
      </text>
    </comment>
  </commentList>
</comments>
</file>

<file path=xl/sharedStrings.xml><?xml version="1.0" encoding="utf-8"?>
<sst xmlns="http://schemas.openxmlformats.org/spreadsheetml/2006/main" count="3443" uniqueCount="526">
  <si>
    <t>AMAZONAS</t>
  </si>
  <si>
    <t>UGEL CONDORCANQUI</t>
  </si>
  <si>
    <t>REGIÓN</t>
  </si>
  <si>
    <t>ANCASH</t>
  </si>
  <si>
    <t>UGEL AIJA</t>
  </si>
  <si>
    <t>DRE AMAZONAS</t>
  </si>
  <si>
    <t>DRE ANCASH</t>
  </si>
  <si>
    <t>UGEL CHACHAPOYAS</t>
  </si>
  <si>
    <t>UGEL BAGUA</t>
  </si>
  <si>
    <t>UGEL BONGARA</t>
  </si>
  <si>
    <t>UGEL LUYA</t>
  </si>
  <si>
    <t>UGEL RODRIGUEZ DE MENDOZA</t>
  </si>
  <si>
    <t>UGEL UTCUBAMBA</t>
  </si>
  <si>
    <t>UGEL HUARAZ</t>
  </si>
  <si>
    <t>UGEL ANTONIO RAYMONDI</t>
  </si>
  <si>
    <t>UGEL ASUNCION</t>
  </si>
  <si>
    <t>UGEL BOLOGNESI</t>
  </si>
  <si>
    <t>UGEL CARHUAZ</t>
  </si>
  <si>
    <t>UGEL CARLOS FERMIN FITZCARRALD</t>
  </si>
  <si>
    <t>UGEL CASMA</t>
  </si>
  <si>
    <t>UGEL CORONGO</t>
  </si>
  <si>
    <t>UGEL HUARI</t>
  </si>
  <si>
    <t>UGEL HUARMEY</t>
  </si>
  <si>
    <t>UGEL HUAYLAS</t>
  </si>
  <si>
    <t>UGEL MARISCAL LUZURIAGA</t>
  </si>
  <si>
    <t>UGEL OCROS</t>
  </si>
  <si>
    <t>UGEL PALLASCA</t>
  </si>
  <si>
    <t>UGEL POMABAMBA</t>
  </si>
  <si>
    <t>UGEL RECUAY</t>
  </si>
  <si>
    <t>UGEL SANTA</t>
  </si>
  <si>
    <t>UGEL SIHUAS</t>
  </si>
  <si>
    <t>UGEL YUNGAY</t>
  </si>
  <si>
    <t>APURIMAC</t>
  </si>
  <si>
    <t>UGEL ABANCAY</t>
  </si>
  <si>
    <t>UGEL ANDAHUAYLAS</t>
  </si>
  <si>
    <t>UGEL ANTABAMBA</t>
  </si>
  <si>
    <t>UGEL COTABAMBAS</t>
  </si>
  <si>
    <t>UGEL CHINCHEROS</t>
  </si>
  <si>
    <t>UGEL GRAU</t>
  </si>
  <si>
    <t>UGEL HUANCARAMA</t>
  </si>
  <si>
    <t>AREQUIPA</t>
  </si>
  <si>
    <t>UGEL AREQUIPA NORTE</t>
  </si>
  <si>
    <t>UGEL AREQUIPA SUR</t>
  </si>
  <si>
    <t>UGEL CAMANA</t>
  </si>
  <si>
    <t>UGEL CARAVELI</t>
  </si>
  <si>
    <t>UGEL CASTILLA</t>
  </si>
  <si>
    <t>UGEL CAYLLOMA</t>
  </si>
  <si>
    <t>UGEL CONDESUYOS</t>
  </si>
  <si>
    <t>UGEL ISLAY</t>
  </si>
  <si>
    <t>UGEL LA UNION (A)</t>
  </si>
  <si>
    <t>UGEL LA JOYA</t>
  </si>
  <si>
    <t>AYACUCHO</t>
  </si>
  <si>
    <t>UGEL HUAMANGA</t>
  </si>
  <si>
    <t>UGEL CANGALLO</t>
  </si>
  <si>
    <t>UGEL HUANCASANCOS</t>
  </si>
  <si>
    <t>UGEL HUANTA</t>
  </si>
  <si>
    <t>UGEL LA MAR</t>
  </si>
  <si>
    <t>UGEL LUCANAS</t>
  </si>
  <si>
    <t>UGEL PARINACOCHAS</t>
  </si>
  <si>
    <t>UGEL PAUCAR DE SARASARA</t>
  </si>
  <si>
    <t>UGEL SUCRE</t>
  </si>
  <si>
    <t>UGEL VICTOR FAJARDO</t>
  </si>
  <si>
    <t>UGEL VILCASHUAMAN</t>
  </si>
  <si>
    <t>CAJAMARCA</t>
  </si>
  <si>
    <t>UGEL CAJAMARCA</t>
  </si>
  <si>
    <t>UGEL CAJABAMBA</t>
  </si>
  <si>
    <t>UGEL CELENDIN</t>
  </si>
  <si>
    <t>UGEL CHOTA</t>
  </si>
  <si>
    <t>UGEL CONTUMAZA</t>
  </si>
  <si>
    <t>UGEL CUTERVO</t>
  </si>
  <si>
    <t>UGEL HUALGAYOC</t>
  </si>
  <si>
    <t>UGEL JAEN</t>
  </si>
  <si>
    <t>UGEL SAN IGNACIO</t>
  </si>
  <si>
    <t>UGEL SAN MARCOS</t>
  </si>
  <si>
    <t>UGEL SAN MIGUEL</t>
  </si>
  <si>
    <t>UGEL SAN PABLO</t>
  </si>
  <si>
    <t>UGEL SANTA CRUZ</t>
  </si>
  <si>
    <t>CALLAO</t>
  </si>
  <si>
    <t>DRE CALLAO</t>
  </si>
  <si>
    <t>UGEL VENTANILLA</t>
  </si>
  <si>
    <t>CUSCO</t>
  </si>
  <si>
    <t>UGEL CUSCO</t>
  </si>
  <si>
    <t>UGEL ACOMAYO</t>
  </si>
  <si>
    <t>UGEL ANTA</t>
  </si>
  <si>
    <t>UGEL CALCA</t>
  </si>
  <si>
    <t>UGEL CANAS</t>
  </si>
  <si>
    <t>UGEL CANCHIS</t>
  </si>
  <si>
    <t>UGEL CHUMBIVILCAS</t>
  </si>
  <si>
    <t>UGEL ESPINAR</t>
  </si>
  <si>
    <t>UGEL LA CONVENCION</t>
  </si>
  <si>
    <t>UGEL PARURO</t>
  </si>
  <si>
    <t>UGEL PAUCARTAMBO</t>
  </si>
  <si>
    <t>UGEL QUISPICANCHI</t>
  </si>
  <si>
    <t>UGEL URUBAMBA</t>
  </si>
  <si>
    <t>HUANCAVELICA</t>
  </si>
  <si>
    <t>UGEL HUANCAVELICA</t>
  </si>
  <si>
    <t>UGEL ACOBAMBA</t>
  </si>
  <si>
    <t>UGEL ANGARAES</t>
  </si>
  <si>
    <t>UGEL CASTROVIRREYNA</t>
  </si>
  <si>
    <t>UGEL CHURCAMPA</t>
  </si>
  <si>
    <t>UGEL HUAYTARA</t>
  </si>
  <si>
    <t>UGEL TAYACAJA</t>
  </si>
  <si>
    <t>HUANUCO</t>
  </si>
  <si>
    <t>UGEL HUANUCO</t>
  </si>
  <si>
    <t>UGEL AMBO</t>
  </si>
  <si>
    <t>UGEL DOS DE MAYO</t>
  </si>
  <si>
    <t>UGEL LAURICOCHA</t>
  </si>
  <si>
    <t>UGEL YAROWILCA</t>
  </si>
  <si>
    <t>UGEL HUACAYBAMBA</t>
  </si>
  <si>
    <t>UGEL HUAMALIES</t>
  </si>
  <si>
    <t>UGEL LEONCIO PRADO</t>
  </si>
  <si>
    <t>UGEL MARAÑON</t>
  </si>
  <si>
    <t>UGEL PACHITEA</t>
  </si>
  <si>
    <t>UGEL PUERTO INCA</t>
  </si>
  <si>
    <t>ICA</t>
  </si>
  <si>
    <t>UGEL ICA</t>
  </si>
  <si>
    <t>UGEL CHINCHA</t>
  </si>
  <si>
    <t>UGEL NAZCA</t>
  </si>
  <si>
    <t>UGEL PALPA</t>
  </si>
  <si>
    <t>UGEL PISCO</t>
  </si>
  <si>
    <t>JUNIN</t>
  </si>
  <si>
    <t>UGEL HUANCAYO</t>
  </si>
  <si>
    <t>UGEL CHUPACA</t>
  </si>
  <si>
    <t>UGEL CONCEPCION</t>
  </si>
  <si>
    <t>UGEL CHANCHAMAYO</t>
  </si>
  <si>
    <t>UGEL JAUJA</t>
  </si>
  <si>
    <t>UGEL JUNIN</t>
  </si>
  <si>
    <t>UGEL SATIPO</t>
  </si>
  <si>
    <t>UGEL TARMA</t>
  </si>
  <si>
    <t>UGEL YAULI</t>
  </si>
  <si>
    <t>UGEL PANGOA</t>
  </si>
  <si>
    <t>UGEL PICHANAKI</t>
  </si>
  <si>
    <t>UGEL RIO TAMBO</t>
  </si>
  <si>
    <t>LA LIBERTAD</t>
  </si>
  <si>
    <t>UGEL VIRU</t>
  </si>
  <si>
    <t>UGEL ASCOPE</t>
  </si>
  <si>
    <t>UGEL BOLIVAR</t>
  </si>
  <si>
    <t>UGEL CHEPEN</t>
  </si>
  <si>
    <t>UGEL JULCAN</t>
  </si>
  <si>
    <t>UGEL OTUZCO</t>
  </si>
  <si>
    <t>UGEL PACASMAYO</t>
  </si>
  <si>
    <t>UGEL PATAZ</t>
  </si>
  <si>
    <t>UGEL SANCHEZ CARRION</t>
  </si>
  <si>
    <t>UGEL SANTIAGO DE CHUCO</t>
  </si>
  <si>
    <t>UGEL GRAN CHIMU</t>
  </si>
  <si>
    <t>LAMBAYEQUE</t>
  </si>
  <si>
    <t>UGEL CHICLAYO</t>
  </si>
  <si>
    <t>UGEL FERREÑAFE</t>
  </si>
  <si>
    <t>UGEL LAMBAYEQUE</t>
  </si>
  <si>
    <t>LIMA METROPOLITANA</t>
  </si>
  <si>
    <t>UGEL 01 SAN JUAN DE MIRAFLORES</t>
  </si>
  <si>
    <t>UGEL 02 RIMAC</t>
  </si>
  <si>
    <t>UGEL 03 BREÑA</t>
  </si>
  <si>
    <t>UGEL 04 COMAS</t>
  </si>
  <si>
    <t>UGEL 05 SAN JUAN DE LURIGANCHO</t>
  </si>
  <si>
    <t>UGEL 06 ATE</t>
  </si>
  <si>
    <t>UGEL 07 SAN BORJA</t>
  </si>
  <si>
    <t>UGEL 08 CAÑETE</t>
  </si>
  <si>
    <t>UGEL 09 HUAURA</t>
  </si>
  <si>
    <t>UGEL 10 HUARAL</t>
  </si>
  <si>
    <t>UGEL 11 CAJATAMBO</t>
  </si>
  <si>
    <t>UGEL 12 CANTA</t>
  </si>
  <si>
    <t>UGEL 13 YAUYOS</t>
  </si>
  <si>
    <t>UGEL 14 OYON</t>
  </si>
  <si>
    <t>UGEL 15 HUAROCHIRI</t>
  </si>
  <si>
    <t>UGEL 16 BARRANCA</t>
  </si>
  <si>
    <t>LORETO</t>
  </si>
  <si>
    <t>UGEL MAYNAS</t>
  </si>
  <si>
    <t>UGEL ALTO AMAZONAS-YURIMAGUAS</t>
  </si>
  <si>
    <t>UGEL ALTO AMAZONAS-SAN LORENZO</t>
  </si>
  <si>
    <t>UGEL REQUENA</t>
  </si>
  <si>
    <t>UGEL PUTUMAYO</t>
  </si>
  <si>
    <t>MADRE DE DIOS</t>
  </si>
  <si>
    <t>UGEL TAMBOPATA</t>
  </si>
  <si>
    <t>UGEL MANU</t>
  </si>
  <si>
    <t>UGEL TAHUAMANU</t>
  </si>
  <si>
    <t>MOQUEGUA</t>
  </si>
  <si>
    <t>UGEL MARISCAL NIETO</t>
  </si>
  <si>
    <t>UGEL GENERAL SANCHEZ CERRO</t>
  </si>
  <si>
    <t>UGEL ILO</t>
  </si>
  <si>
    <t>PASCO</t>
  </si>
  <si>
    <t>UGEL PASCO</t>
  </si>
  <si>
    <t>UGEL DANIEL ALCIDES CARRION</t>
  </si>
  <si>
    <t>UGEL OXAPAMPA</t>
  </si>
  <si>
    <t>PIURA</t>
  </si>
  <si>
    <t>UGEL PIURA</t>
  </si>
  <si>
    <t>UGEL TAMBOGRANDE</t>
  </si>
  <si>
    <t>UGEL LA UNION</t>
  </si>
  <si>
    <t>UGEL SECHURA</t>
  </si>
  <si>
    <t>UGEL AYABACA</t>
  </si>
  <si>
    <t>UGEL HUANCABAMBA</t>
  </si>
  <si>
    <t>UGEL CHULUCANAS</t>
  </si>
  <si>
    <t>UGEL MORROPON</t>
  </si>
  <si>
    <t>UGEL PAITA</t>
  </si>
  <si>
    <t>UGEL SULLANA</t>
  </si>
  <si>
    <t>UGEL TALARA</t>
  </si>
  <si>
    <t>PUNO</t>
  </si>
  <si>
    <t>UGEL PUNO</t>
  </si>
  <si>
    <t>UGEL AZANGARO</t>
  </si>
  <si>
    <t>UGEL CARABAYA</t>
  </si>
  <si>
    <t>UGEL EL COLLAO</t>
  </si>
  <si>
    <t>UGEL CHUCUITO</t>
  </si>
  <si>
    <t>UGEL HUANCANE</t>
  </si>
  <si>
    <t>UGEL SAN ANTONIO DE PUTINA</t>
  </si>
  <si>
    <t>UGEL MOHO</t>
  </si>
  <si>
    <t>UGEL LAMPA</t>
  </si>
  <si>
    <t>UGEL MELGAR</t>
  </si>
  <si>
    <t>UGEL SAN ROMAN</t>
  </si>
  <si>
    <t>UGEL SANDIA</t>
  </si>
  <si>
    <t>UGEL YUNGUYO</t>
  </si>
  <si>
    <t>UGEL CRUCERO</t>
  </si>
  <si>
    <t>SAN MARTIN</t>
  </si>
  <si>
    <t>UGEL MOYOBAMBA</t>
  </si>
  <si>
    <t>UGEL BELLAVISTA</t>
  </si>
  <si>
    <t>UGEL HUALLAGA</t>
  </si>
  <si>
    <t>UGEL LAMAS</t>
  </si>
  <si>
    <t>UGEL EL DORADO</t>
  </si>
  <si>
    <t>UGEL MARISCAL CACERES</t>
  </si>
  <si>
    <t>UGEL PICOTA</t>
  </si>
  <si>
    <t>UGEL RIOJA</t>
  </si>
  <si>
    <t>UGEL SAN MARTIN</t>
  </si>
  <si>
    <t>UGEL TOCACHE</t>
  </si>
  <si>
    <t>TACNA</t>
  </si>
  <si>
    <t>UGEL TACNA</t>
  </si>
  <si>
    <t>UGEL JORGE BASADRE</t>
  </si>
  <si>
    <t>UGEL TARATA</t>
  </si>
  <si>
    <t>UGEL CANDARAVE</t>
  </si>
  <si>
    <t>TUMBES</t>
  </si>
  <si>
    <t>UGEL TUMBES</t>
  </si>
  <si>
    <t>UGEL CONTRALMIRANTE VILLAR</t>
  </si>
  <si>
    <t>UGEL ZARUMILLA</t>
  </si>
  <si>
    <t>UCAYALI</t>
  </si>
  <si>
    <t>UGEL CORONEL PORTILLO</t>
  </si>
  <si>
    <t>UGEL ATALAYA</t>
  </si>
  <si>
    <t>UGEL PADRE ABAD</t>
  </si>
  <si>
    <t>UGEL PURUS</t>
  </si>
  <si>
    <t>DRE APURIMAC</t>
  </si>
  <si>
    <t>DRE AREQUIPA</t>
  </si>
  <si>
    <t>DRE AYACUCHO</t>
  </si>
  <si>
    <t>DRE CAJAMARCA</t>
  </si>
  <si>
    <t>DRE CUSCO</t>
  </si>
  <si>
    <t>DRE HUANCAVELICA</t>
  </si>
  <si>
    <t>DRE HUANUCO</t>
  </si>
  <si>
    <t>DRE ICA</t>
  </si>
  <si>
    <t>DRE JUNIN</t>
  </si>
  <si>
    <t>DRE LA LIBERTAD</t>
  </si>
  <si>
    <t>DRE LAMBAYEQUE</t>
  </si>
  <si>
    <t>DRE LIMA METROPOLITANA</t>
  </si>
  <si>
    <t>DRE LIMA PROVINCIAS</t>
  </si>
  <si>
    <t>DRE LORETO</t>
  </si>
  <si>
    <t>DRE MADRE DE DIOS</t>
  </si>
  <si>
    <t>DRE MOQUEGUA</t>
  </si>
  <si>
    <t>DRE PASCO</t>
  </si>
  <si>
    <t>DRE PIURA</t>
  </si>
  <si>
    <t>DRE PUNO</t>
  </si>
  <si>
    <t>DRE TACNA</t>
  </si>
  <si>
    <t>DRE TUMBES</t>
  </si>
  <si>
    <t>DRE UCAYALI</t>
  </si>
  <si>
    <t>DRE SAN MARTIN</t>
  </si>
  <si>
    <t>UGEL AYMARAES</t>
  </si>
  <si>
    <t>Dirección de Educación Inicial</t>
  </si>
  <si>
    <t>TOTAL</t>
  </si>
  <si>
    <t>UGEL LORETO - NAUTA</t>
  </si>
  <si>
    <t>UGEL RAMON CASTILLA-CABALLOCOCHA</t>
  </si>
  <si>
    <t>UGEL UCAYALI-CONTAMANA</t>
  </si>
  <si>
    <t>UNIDAD EJECUTORA</t>
  </si>
  <si>
    <t>CODIGO DE UE</t>
  </si>
  <si>
    <t>CODIGO DEL PLIEGO REGIONAL</t>
  </si>
  <si>
    <t xml:space="preserve">Educación Amazonas </t>
  </si>
  <si>
    <t>Educación Bagua  Sede Utcubamba</t>
  </si>
  <si>
    <t>Educación Condorcanqui</t>
  </si>
  <si>
    <t>Educación Bagua capital Bagua</t>
  </si>
  <si>
    <t>FECHA APROXIMADA DE LLEGADA A LA UGEL</t>
  </si>
  <si>
    <t>FECHA APROXIMADA DE LLEGADA A LAS IIEE</t>
  </si>
  <si>
    <t>PESO UNITARIO</t>
  </si>
  <si>
    <t>DRE O GRE / UGEL</t>
  </si>
  <si>
    <t>ZONA DE DISTRIBUCIÓN (si corresponde)</t>
  </si>
  <si>
    <t>NIVEL / MODALIDAD</t>
  </si>
  <si>
    <t>CUADERNOS DE TRABAJO 2014 PARA NIÑOS DE 4 AÑOS</t>
  </si>
  <si>
    <t>CUADERNOS DE TRABAJO 2014 PARA NIÑOS DE 5 AÑOS</t>
  </si>
  <si>
    <t>PESO TOTAL POR DRE ó GRE / UGEL (KG)</t>
  </si>
  <si>
    <t>COSTO TOTAL POR DRE o GRE y UGEL S/. (adquisicion o impresión)</t>
  </si>
  <si>
    <t>INVERSIÓN TOTAL S/. (materiales + transporte)</t>
  </si>
  <si>
    <t>COSTO UNIT MATERIAL</t>
  </si>
  <si>
    <t>COSTO UNITARIO TRANSPORTE (S/./Kg.)</t>
  </si>
  <si>
    <t>COSTO TOTAL DE TRANSPORTE DEL MATERIAL (S/.)</t>
  </si>
  <si>
    <t>ESTUDIANTES DE 4 AÑOS</t>
  </si>
  <si>
    <t>ESTUDIANTES DE 5 AÑOS</t>
  </si>
  <si>
    <t>AULAS                   (sólo si corresponde)</t>
  </si>
  <si>
    <t>Zona 7</t>
  </si>
  <si>
    <t>Inicial</t>
  </si>
  <si>
    <t xml:space="preserve">NÚMERO DE INSTITUCIONES EDUCATIVAS </t>
  </si>
  <si>
    <t>NÚMERO DE PRONOEI</t>
  </si>
  <si>
    <t>Educación Aija</t>
  </si>
  <si>
    <t>Educación Antonio Raymondi</t>
  </si>
  <si>
    <t>Educación Asunción</t>
  </si>
  <si>
    <t>Educación Bolognesi</t>
  </si>
  <si>
    <t>Educación Carhuaz</t>
  </si>
  <si>
    <t>Educación C.F.Fitzcarral</t>
  </si>
  <si>
    <t>Educación Casma</t>
  </si>
  <si>
    <t>Educación Corongo</t>
  </si>
  <si>
    <t>Educación Huaraz</t>
  </si>
  <si>
    <t>Educación Huari</t>
  </si>
  <si>
    <t>Educación Huarmey</t>
  </si>
  <si>
    <t>Educación Huaylas</t>
  </si>
  <si>
    <t>Educación Mariscal Luzuriaga</t>
  </si>
  <si>
    <t>Educacióin Ocros</t>
  </si>
  <si>
    <t>Educación Pallasca</t>
  </si>
  <si>
    <t>Educación Pomabamba</t>
  </si>
  <si>
    <t>Educación Recuay</t>
  </si>
  <si>
    <t xml:space="preserve">Educación Santa </t>
  </si>
  <si>
    <t>Educación Sihuas</t>
  </si>
  <si>
    <t>Educación Yungay</t>
  </si>
  <si>
    <t xml:space="preserve">Educación Ancash </t>
  </si>
  <si>
    <t>Zona 4</t>
  </si>
  <si>
    <t>Educación Abancay</t>
  </si>
  <si>
    <t xml:space="preserve">Educación Chanka </t>
  </si>
  <si>
    <t xml:space="preserve">Educación Apurimac </t>
  </si>
  <si>
    <t>Educación Aymaraes</t>
  </si>
  <si>
    <t>Educación Chincheros</t>
  </si>
  <si>
    <t>Educación Cotabamba</t>
  </si>
  <si>
    <t>Educación Grau</t>
  </si>
  <si>
    <t>Educación Huancarama</t>
  </si>
  <si>
    <t>Zona 2</t>
  </si>
  <si>
    <t>Educación Arequipa Norte</t>
  </si>
  <si>
    <t>Educación Arequipa Sur</t>
  </si>
  <si>
    <t>Educación Arequipa</t>
  </si>
  <si>
    <t>Zona 6</t>
  </si>
  <si>
    <t>Educación Centro Ayacucho</t>
  </si>
  <si>
    <t>Educación Huamanga</t>
  </si>
  <si>
    <t>Educación Huancasancos</t>
  </si>
  <si>
    <t>Educación Huanta</t>
  </si>
  <si>
    <t>Educación VRAE La Mar</t>
  </si>
  <si>
    <t>Educación Lucanas</t>
  </si>
  <si>
    <t>Educación Sara Sara</t>
  </si>
  <si>
    <t>Educación Sur Pauza</t>
  </si>
  <si>
    <t>Educación UGEL Sucre</t>
  </si>
  <si>
    <t>Educación UGEL Víctor Fajardo</t>
  </si>
  <si>
    <t>Educación Vilcashuaman</t>
  </si>
  <si>
    <t>Educación Ayacucho</t>
  </si>
  <si>
    <t>Zona 5</t>
  </si>
  <si>
    <t>Educaciòn UGEL Cajabamba</t>
  </si>
  <si>
    <t xml:space="preserve">Educación UGEL Cajamarca </t>
  </si>
  <si>
    <t>Educación Celendin</t>
  </si>
  <si>
    <t>Educación Chota</t>
  </si>
  <si>
    <t>Educación Contumaza</t>
  </si>
  <si>
    <t>Educación Cutervo</t>
  </si>
  <si>
    <t>Educaciòn UGEL Bambamarca</t>
  </si>
  <si>
    <t>Educación Jaen</t>
  </si>
  <si>
    <t>Educación San Ignacio</t>
  </si>
  <si>
    <t>Educación San Marcos</t>
  </si>
  <si>
    <t>Educación San Miguel</t>
  </si>
  <si>
    <t>Educación San Pablo</t>
  </si>
  <si>
    <t>Educaciòn UGEL Santa Cruz</t>
  </si>
  <si>
    <t xml:space="preserve">Educación Cajamarca </t>
  </si>
  <si>
    <t>Educación Callao</t>
  </si>
  <si>
    <t>Educación Ventanilla</t>
  </si>
  <si>
    <t>Zona 3</t>
  </si>
  <si>
    <t>Educación Quispicanchis</t>
  </si>
  <si>
    <t xml:space="preserve">Educación Cusco </t>
  </si>
  <si>
    <t>Educación Canchis</t>
  </si>
  <si>
    <t>Educaciòn Chumbivilcas</t>
  </si>
  <si>
    <t>Educación La Convención</t>
  </si>
  <si>
    <t>GERENCIA SUB-REGIONAL ACOBAMBA</t>
  </si>
  <si>
    <t>008</t>
  </si>
  <si>
    <t>GERENCIA SUB-REGIONAL ANGARAES</t>
  </si>
  <si>
    <t>307</t>
  </si>
  <si>
    <t>GERENCIA SUB-REGIONAL CASTROVIRREYNA</t>
  </si>
  <si>
    <t>006</t>
  </si>
  <si>
    <t>GERENCIA SUB-REGIONAL CHURCAMPA</t>
  </si>
  <si>
    <t>005</t>
  </si>
  <si>
    <t>EDUCACION HUANCAVELICA</t>
  </si>
  <si>
    <t>300</t>
  </si>
  <si>
    <t>GERENCIA SUB-REGIONAL HUAYTARÁ</t>
  </si>
  <si>
    <t>007</t>
  </si>
  <si>
    <t>GERENCIA SUB-REGIONAL TAYACAJA</t>
  </si>
  <si>
    <t>002</t>
  </si>
  <si>
    <t>Sede Huancavelica</t>
  </si>
  <si>
    <t xml:space="preserve">Educación Huanuco </t>
  </si>
  <si>
    <t>Educación Dos de Mayo</t>
  </si>
  <si>
    <t>Educación Huacaybamba</t>
  </si>
  <si>
    <t>Educación Huamalies</t>
  </si>
  <si>
    <t>Educación Leoncio Prado</t>
  </si>
  <si>
    <t>Educación Marañon</t>
  </si>
  <si>
    <t>Educación Pachitea</t>
  </si>
  <si>
    <t>Educación Puerto Inca</t>
  </si>
  <si>
    <t>Educación Chincha</t>
  </si>
  <si>
    <t xml:space="preserve">Educación Ica </t>
  </si>
  <si>
    <t>Educación Nazca</t>
  </si>
  <si>
    <t>Educación Palpa</t>
  </si>
  <si>
    <t>Educación Pisco</t>
  </si>
  <si>
    <t>Educación Chanchamayo</t>
  </si>
  <si>
    <t xml:space="preserve">Educación Junin </t>
  </si>
  <si>
    <t>Educación Satipo</t>
  </si>
  <si>
    <t>Educación Tarma</t>
  </si>
  <si>
    <t>Educación El Porvenir</t>
  </si>
  <si>
    <t>Educación La Esperanza</t>
  </si>
  <si>
    <t>Educación Trujillo Nor oeste</t>
  </si>
  <si>
    <t>Educación Trujillo Sur Este</t>
  </si>
  <si>
    <t>Educación Ascope</t>
  </si>
  <si>
    <t>Educación Bolivar</t>
  </si>
  <si>
    <t>Educación Chepen</t>
  </si>
  <si>
    <t>Educación Gran Chimu</t>
  </si>
  <si>
    <t>Educación Julcan</t>
  </si>
  <si>
    <t>Educación Otuzco</t>
  </si>
  <si>
    <t>Educación Pacasmayo</t>
  </si>
  <si>
    <t>Educación Pataz</t>
  </si>
  <si>
    <t>Educación Sanchez Carrión</t>
  </si>
  <si>
    <t>Educación Santiago de Chuco</t>
  </si>
  <si>
    <t>Educación Viru</t>
  </si>
  <si>
    <t xml:space="preserve">Educación La Libertad </t>
  </si>
  <si>
    <t>Zona 8</t>
  </si>
  <si>
    <t>Educación Chiclayo</t>
  </si>
  <si>
    <t>Educación Ferreñafe</t>
  </si>
  <si>
    <t>Educación Lambayeque</t>
  </si>
  <si>
    <t>MINISTERIO DE EDUCACIÓN - LIMA METROPOLITANA</t>
  </si>
  <si>
    <t>001</t>
  </si>
  <si>
    <t>003</t>
  </si>
  <si>
    <t>004</t>
  </si>
  <si>
    <t>LIMA PROVINCIAS</t>
  </si>
  <si>
    <t>Educación Cañete</t>
  </si>
  <si>
    <t>Educación Huaura</t>
  </si>
  <si>
    <t>Educación Huaral</t>
  </si>
  <si>
    <t>Educación Cajatambo</t>
  </si>
  <si>
    <t>Educación Canta</t>
  </si>
  <si>
    <t>Educación Yauyos</t>
  </si>
  <si>
    <t>Educación Oyon</t>
  </si>
  <si>
    <t>Educación Huarochiri</t>
  </si>
  <si>
    <t>Educación Barranca</t>
  </si>
  <si>
    <t>DRE Lima Provincias</t>
  </si>
  <si>
    <t>Educación Datem del Marañon</t>
  </si>
  <si>
    <t xml:space="preserve">Educación Alto Amazonas </t>
  </si>
  <si>
    <t>Educacion Nauta</t>
  </si>
  <si>
    <t xml:space="preserve">Educación Loreto </t>
  </si>
  <si>
    <t>Educación Mariscal Ramón Castilla</t>
  </si>
  <si>
    <t>Educacion Requena</t>
  </si>
  <si>
    <t>Educación Contamana</t>
  </si>
  <si>
    <t>Zona 1</t>
  </si>
  <si>
    <t xml:space="preserve">Educación Madre de Dios </t>
  </si>
  <si>
    <t>Educación Sanchez Cerro</t>
  </si>
  <si>
    <t>Educación Ilo</t>
  </si>
  <si>
    <t>Educación Mariscal Nieto</t>
  </si>
  <si>
    <t>Educación Moquegua</t>
  </si>
  <si>
    <t>Educación Daniel A. Carrión</t>
  </si>
  <si>
    <t>Educación Oxapampa</t>
  </si>
  <si>
    <t>UGEL Pasco</t>
  </si>
  <si>
    <t xml:space="preserve">Educación Pasco </t>
  </si>
  <si>
    <t>Educación Ayabaca</t>
  </si>
  <si>
    <t>Educación Alto Piura</t>
  </si>
  <si>
    <t>Educación Huancabamba</t>
  </si>
  <si>
    <t xml:space="preserve">Educación Piura </t>
  </si>
  <si>
    <t>Educación Morropon</t>
  </si>
  <si>
    <t>Educación Paita</t>
  </si>
  <si>
    <t>Educación Luciano Castillo Colonna</t>
  </si>
  <si>
    <t>Educación Talara</t>
  </si>
  <si>
    <t>Educación Azangaro</t>
  </si>
  <si>
    <t>Educación Carabaya- Macusani</t>
  </si>
  <si>
    <t>Educación Chucuito Yuli</t>
  </si>
  <si>
    <t>Educación Collao</t>
  </si>
  <si>
    <t>Educación Huancane</t>
  </si>
  <si>
    <t>Educación San Roman</t>
  </si>
  <si>
    <t>Educación Melgar</t>
  </si>
  <si>
    <t>Educación UGEL Puno</t>
  </si>
  <si>
    <t>Educación Putina</t>
  </si>
  <si>
    <t>Educaciòn Sandia</t>
  </si>
  <si>
    <t>Educación Yunguyo</t>
  </si>
  <si>
    <t xml:space="preserve">Educación Puno </t>
  </si>
  <si>
    <t xml:space="preserve">Educación Huallaga Central </t>
  </si>
  <si>
    <t xml:space="preserve">Educación Bajo Mayo </t>
  </si>
  <si>
    <t>Educación Lamas</t>
  </si>
  <si>
    <t xml:space="preserve">Educación San Martin </t>
  </si>
  <si>
    <t>Educación Alto Huallaga</t>
  </si>
  <si>
    <t xml:space="preserve">Educación Tacna </t>
  </si>
  <si>
    <t>Educación Contralmirante Villar</t>
  </si>
  <si>
    <t>Educación UGEL Tumbes</t>
  </si>
  <si>
    <t>Educación Zarumilla</t>
  </si>
  <si>
    <t xml:space="preserve">Educación Tumbes </t>
  </si>
  <si>
    <t xml:space="preserve">Educación Ucayali </t>
  </si>
  <si>
    <r>
      <t>VOLUMEN TOTAL POR DRE ó GRE / UGEL (m</t>
    </r>
    <r>
      <rPr>
        <b/>
        <vertAlign val="super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)</t>
    </r>
  </si>
  <si>
    <t>VOLUMEN UNITARIO</t>
  </si>
  <si>
    <t>COSTO UNIT TRANSPORTE</t>
  </si>
  <si>
    <t>Kg.</t>
  </si>
  <si>
    <t>m3</t>
  </si>
  <si>
    <t>S/.</t>
  </si>
  <si>
    <t>S/. / Kg.</t>
  </si>
  <si>
    <t>DISPOSITIVO PARA TREPAR Y SALTAR PARA PRONOEI</t>
  </si>
  <si>
    <t>Módulo de psicomotricidad Ciclo II
para II.EE.</t>
  </si>
  <si>
    <t>Módulo de psicomotricidad Ciclo II
para PRONOEI</t>
  </si>
  <si>
    <t>MÓDULO PARA II.EE. CON AMPLIACION DE COBERTURA 2013</t>
  </si>
  <si>
    <t xml:space="preserve">ZONA DE DISTRIBUCIÓN </t>
  </si>
  <si>
    <t>DRE LIMA PROVINCIA</t>
  </si>
  <si>
    <t>COLCHONETAS PARA IIEE</t>
  </si>
  <si>
    <t>COLCHONETAS PARA PRONOEI</t>
  </si>
  <si>
    <t>COLCHONETAS PARA AMPLIACIÓN DE COBERTURA</t>
  </si>
  <si>
    <t>UGEL 01 - EL PORVENIR</t>
  </si>
  <si>
    <t>UGEL 02 - LA ESPERANZA</t>
  </si>
  <si>
    <t>UGEL 03 - TRUJILLO NOR OESTE</t>
  </si>
  <si>
    <t>UGEL 04 - TRUJILLO SUR ESTE</t>
  </si>
  <si>
    <t>GUÍA DE ORIENTACIÓN PARA EL USO DEL CUADERNO DE TRABAJO PARA DOCENTES</t>
  </si>
  <si>
    <t>MÓDULO DE CIENCIA Y AMBIENTE PARA AULAS</t>
  </si>
  <si>
    <t>NÚMERO DE AULAS DE II.EE.</t>
  </si>
  <si>
    <r>
      <rPr>
        <b/>
        <i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COSTO UNIT TRANSPORTE</t>
    </r>
  </si>
  <si>
    <t>GRE LA LIBERTAD</t>
  </si>
  <si>
    <t>NÚMERO DE INSTITUCIONES EDUCATIVAS 
(*)</t>
  </si>
  <si>
    <t>NÚMERO DE PRONOEI
(*)</t>
  </si>
  <si>
    <t>ESTUDIANTES DE 4 AÑOS
(*)</t>
  </si>
  <si>
    <t>ESTUDIANTES DE 5 AÑOS
(*)</t>
  </si>
  <si>
    <t>DOCENTES (**)</t>
  </si>
  <si>
    <t>(**) Docentes de las Instituciones Educativas, Docentes Coordinadoras, Formadores, Acompañantes y Especialistas de DRE y UGEL de Educación Inicial en ámbitos urbanos y rurales a nivel nacional.</t>
  </si>
  <si>
    <t xml:space="preserve">Fuente: Censo Escolar 2014 y Marco Censal 2014 proporcionado por la Unidad de Estadística Educativa. </t>
  </si>
  <si>
    <t>NOTA: 1726 IIEE no reportaron el número de aulas en el Censo 2014, por lo que no es posible determinar la cantidad exacta de aulas.</t>
  </si>
  <si>
    <t>UGEL SURCUBAMBA</t>
  </si>
  <si>
    <t>UGEL RIO ENE - MANTARO</t>
  </si>
  <si>
    <t xml:space="preserve">Fuente: Proyección al 2015, basado en el Padrón Escolar 2014 de la Unidad de Estadística Educativa y Padrón de Instituciones Educativas consideradas EIB de la Dirección General Intercultural Bilingüe. </t>
  </si>
  <si>
    <t>(*) Informacíon estadística:  Censo Escolar 2014 y Marco Censal 2014 proporcionado por la Unidad de Estadística Educativa.</t>
  </si>
  <si>
    <t>4ta Entrega Psico</t>
  </si>
  <si>
    <t>3ra Entrega Psico</t>
  </si>
  <si>
    <t>NOTA: El costo del transporte en la Zona 4 puede variar.</t>
  </si>
  <si>
    <t>CUADRO DE DISTRIBUCIÓN DE MATERIALES EDUCATIVOS DEL NIVEL INICIAL</t>
  </si>
  <si>
    <t>Año de dotación: 2014</t>
  </si>
  <si>
    <t>MATERIAL: MÓDULOS DE PSICOMOTRICIDAD PARA NIÑOS DE 3 A 5 AÑOS (TERCERA ENTREGA)</t>
  </si>
  <si>
    <t>MATERIAL: MÓDULOS DE PSICOMOTRICIDAD PARA NIÑOS DE 3 A 5 AÑOS (CUARTA ENTREGA)</t>
  </si>
  <si>
    <t>MATERIAL: MÓDULOS DE CIENCIA Y AMBIENTE (SEGUNDA ENTREGA)</t>
  </si>
  <si>
    <t xml:space="preserve">Año de dotación: 2014 </t>
  </si>
  <si>
    <t>MATERIAL: CUADERNOS DE TRABAJO (4 y 5 años: Castellano)</t>
  </si>
  <si>
    <r>
      <rPr>
        <u/>
        <sz val="10"/>
        <rFont val="Calibri"/>
        <family val="2"/>
      </rPr>
      <t>Nota</t>
    </r>
    <r>
      <rPr>
        <sz val="10"/>
        <rFont val="Calibri"/>
        <family val="2"/>
      </rPr>
      <t>: Es un material priorizado para el Buen Inicio del Año Escolar 2015. Incluye guía de uso del cuaderno de trabajo para docentes.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</si>
</sst>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-&quot;$&quot;* #,##0.00_-;\-&quot;$&quot;* #,##0.00_-;_-&quot;$&quot;* &quot;-&quot;??_-;_-@_-"/>
    <numFmt numFmtId="167" formatCode="0.0"/>
    <numFmt numFmtId="168" formatCode="0.0000"/>
    <numFmt numFmtId="169" formatCode="#,##0.0000"/>
    <numFmt numFmtId="170" formatCode="0.000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</font>
    <font>
      <i/>
      <sz val="11"/>
      <name val="Calibri"/>
      <family val="2"/>
    </font>
    <font>
      <i/>
      <sz val="11"/>
      <color rgb="FFFF000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i/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0"/>
      <color rgb="FF000000"/>
      <name val="Calibri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i/>
      <sz val="11"/>
      <name val="Calibri"/>
      <family val="2"/>
      <scheme val="minor"/>
    </font>
    <font>
      <sz val="9.5"/>
      <name val="Arial"/>
      <family val="2"/>
    </font>
    <font>
      <i/>
      <sz val="11"/>
      <color rgb="FFFF0000"/>
      <name val="Calibri"/>
      <family val="2"/>
      <scheme val="minor"/>
    </font>
    <font>
      <b/>
      <sz val="22"/>
      <color theme="3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3"/>
      <name val="Calibri"/>
      <family val="2"/>
      <scheme val="minor"/>
    </font>
    <font>
      <sz val="18"/>
      <color rgb="FFC00000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</font>
    <font>
      <sz val="10"/>
      <name val="Calibri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126">
    <xf numFmtId="0" fontId="0" fillId="0" borderId="0" xfId="0"/>
    <xf numFmtId="0" fontId="7" fillId="0" borderId="0" xfId="0" applyFont="1" applyFill="1"/>
    <xf numFmtId="0" fontId="7" fillId="0" borderId="1" xfId="0" applyFont="1" applyFill="1" applyBorder="1"/>
    <xf numFmtId="0" fontId="6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center"/>
    </xf>
    <xf numFmtId="0" fontId="7" fillId="0" borderId="0" xfId="1" applyFont="1" applyFill="1"/>
    <xf numFmtId="0" fontId="7" fillId="0" borderId="1" xfId="1" applyFont="1" applyBorder="1"/>
    <xf numFmtId="3" fontId="7" fillId="0" borderId="1" xfId="1" applyNumberFormat="1" applyFont="1" applyBorder="1" applyAlignment="1">
      <alignment horizontal="center"/>
    </xf>
    <xf numFmtId="17" fontId="7" fillId="0" borderId="1" xfId="0" applyNumberFormat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2" fontId="8" fillId="2" borderId="3" xfId="1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43" fontId="8" fillId="2" borderId="1" xfId="0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7" fillId="0" borderId="1" xfId="1" applyFont="1" applyBorder="1" applyAlignment="1">
      <alignment horizontal="center"/>
    </xf>
    <xf numFmtId="0" fontId="7" fillId="0" borderId="1" xfId="1" applyFont="1" applyFill="1" applyBorder="1"/>
    <xf numFmtId="43" fontId="7" fillId="0" borderId="1" xfId="5" applyNumberFormat="1" applyFont="1" applyFill="1" applyBorder="1"/>
    <xf numFmtId="43" fontId="7" fillId="0" borderId="1" xfId="1" applyNumberFormat="1" applyFont="1" applyFill="1" applyBorder="1"/>
    <xf numFmtId="43" fontId="7" fillId="0" borderId="1" xfId="1" applyNumberFormat="1" applyFont="1" applyBorder="1"/>
    <xf numFmtId="3" fontId="7" fillId="0" borderId="1" xfId="1" applyNumberFormat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 vertical="center"/>
    </xf>
    <xf numFmtId="0" fontId="7" fillId="2" borderId="1" xfId="1" applyFont="1" applyFill="1" applyBorder="1"/>
    <xf numFmtId="0" fontId="7" fillId="2" borderId="1" xfId="0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17" fontId="7" fillId="2" borderId="1" xfId="0" applyNumberFormat="1" applyFont="1" applyFill="1" applyBorder="1" applyAlignment="1">
      <alignment horizontal="center"/>
    </xf>
    <xf numFmtId="43" fontId="7" fillId="0" borderId="1" xfId="5" applyNumberFormat="1" applyFont="1" applyFill="1" applyBorder="1" applyAlignment="1">
      <alignment horizontal="center" vertical="center"/>
    </xf>
    <xf numFmtId="3" fontId="8" fillId="2" borderId="1" xfId="1" applyNumberFormat="1" applyFont="1" applyFill="1" applyBorder="1" applyAlignment="1">
      <alignment horizontal="center"/>
    </xf>
    <xf numFmtId="43" fontId="8" fillId="2" borderId="1" xfId="5" applyNumberFormat="1" applyFont="1" applyFill="1" applyBorder="1"/>
    <xf numFmtId="3" fontId="7" fillId="0" borderId="1" xfId="1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/>
    </xf>
    <xf numFmtId="3" fontId="8" fillId="0" borderId="1" xfId="1" applyNumberFormat="1" applyFont="1" applyFill="1" applyBorder="1" applyAlignment="1">
      <alignment horizontal="center"/>
    </xf>
    <xf numFmtId="4" fontId="7" fillId="0" borderId="1" xfId="1" applyNumberFormat="1" applyFont="1" applyFill="1" applyBorder="1" applyAlignment="1">
      <alignment horizontal="center"/>
    </xf>
    <xf numFmtId="0" fontId="7" fillId="0" borderId="1" xfId="1" applyFont="1" applyBorder="1" applyAlignment="1">
      <alignment wrapText="1"/>
    </xf>
    <xf numFmtId="49" fontId="7" fillId="0" borderId="1" xfId="5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 vertical="center"/>
    </xf>
    <xf numFmtId="0" fontId="13" fillId="0" borderId="0" xfId="0" applyFont="1"/>
    <xf numFmtId="0" fontId="14" fillId="2" borderId="1" xfId="1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/>
    </xf>
    <xf numFmtId="3" fontId="14" fillId="2" borderId="1" xfId="1" applyNumberFormat="1" applyFont="1" applyFill="1" applyBorder="1" applyAlignment="1">
      <alignment horizontal="center" vertical="center"/>
    </xf>
    <xf numFmtId="0" fontId="15" fillId="0" borderId="0" xfId="1" applyFont="1" applyAlignment="1">
      <alignment vertical="center"/>
    </xf>
    <xf numFmtId="4" fontId="14" fillId="2" borderId="1" xfId="1" applyNumberFormat="1" applyFont="1" applyFill="1" applyBorder="1" applyAlignment="1">
      <alignment horizontal="right" vertical="center"/>
    </xf>
    <xf numFmtId="167" fontId="0" fillId="0" borderId="5" xfId="0" applyNumberFormat="1" applyFont="1" applyBorder="1"/>
    <xf numFmtId="4" fontId="0" fillId="0" borderId="5" xfId="0" applyNumberFormat="1" applyFont="1" applyBorder="1"/>
    <xf numFmtId="168" fontId="0" fillId="0" borderId="5" xfId="0" applyNumberFormat="1" applyFont="1" applyBorder="1"/>
    <xf numFmtId="0" fontId="10" fillId="3" borderId="5" xfId="0" applyFont="1" applyFill="1" applyBorder="1" applyAlignment="1">
      <alignment horizontal="right" vertical="center"/>
    </xf>
    <xf numFmtId="4" fontId="7" fillId="0" borderId="0" xfId="1" applyNumberFormat="1" applyFont="1" applyFill="1"/>
    <xf numFmtId="4" fontId="0" fillId="0" borderId="0" xfId="0" applyNumberFormat="1" applyFont="1" applyBorder="1" applyAlignment="1">
      <alignment horizontal="center" vertical="center" wrapText="1"/>
    </xf>
    <xf numFmtId="43" fontId="7" fillId="0" borderId="0" xfId="5" applyFont="1" applyFill="1"/>
    <xf numFmtId="3" fontId="5" fillId="0" borderId="0" xfId="3" applyNumberFormat="1" applyFont="1" applyBorder="1" applyAlignment="1">
      <alignment horizontal="center" vertical="center" wrapText="1"/>
    </xf>
    <xf numFmtId="0" fontId="7" fillId="0" borderId="0" xfId="1" applyFont="1" applyFill="1" applyBorder="1"/>
    <xf numFmtId="3" fontId="7" fillId="0" borderId="0" xfId="1" applyNumberFormat="1" applyFont="1" applyFill="1" applyBorder="1"/>
    <xf numFmtId="4" fontId="7" fillId="0" borderId="0" xfId="1" applyNumberFormat="1" applyFont="1" applyFill="1" applyBorder="1"/>
    <xf numFmtId="0" fontId="17" fillId="0" borderId="0" xfId="0" applyFont="1"/>
    <xf numFmtId="0" fontId="19" fillId="0" borderId="0" xfId="1" quotePrefix="1" applyFont="1" applyFill="1"/>
    <xf numFmtId="0" fontId="10" fillId="3" borderId="5" xfId="0" quotePrefix="1" applyFont="1" applyFill="1" applyBorder="1" applyAlignment="1">
      <alignment horizontal="right" vertical="center"/>
    </xf>
    <xf numFmtId="0" fontId="20" fillId="0" borderId="0" xfId="0" applyFont="1"/>
    <xf numFmtId="4" fontId="20" fillId="0" borderId="0" xfId="0" applyNumberFormat="1" applyFont="1" applyAlignment="1">
      <alignment horizontal="center" vertical="center"/>
    </xf>
    <xf numFmtId="169" fontId="7" fillId="0" borderId="0" xfId="1" applyNumberFormat="1" applyFont="1" applyFill="1"/>
    <xf numFmtId="169" fontId="8" fillId="2" borderId="1" xfId="0" applyNumberFormat="1" applyFont="1" applyFill="1" applyBorder="1" applyAlignment="1">
      <alignment horizontal="center" vertical="center" wrapText="1"/>
    </xf>
    <xf numFmtId="169" fontId="7" fillId="0" borderId="1" xfId="1" applyNumberFormat="1" applyFont="1" applyFill="1" applyBorder="1" applyAlignment="1">
      <alignment horizontal="center"/>
    </xf>
    <xf numFmtId="169" fontId="7" fillId="2" borderId="1" xfId="1" applyNumberFormat="1" applyFont="1" applyFill="1" applyBorder="1"/>
    <xf numFmtId="169" fontId="14" fillId="2" borderId="1" xfId="1" applyNumberFormat="1" applyFont="1" applyFill="1" applyBorder="1" applyAlignment="1">
      <alignment horizontal="center" vertical="center"/>
    </xf>
    <xf numFmtId="43" fontId="7" fillId="0" borderId="1" xfId="6" applyNumberFormat="1" applyFont="1" applyFill="1" applyBorder="1" applyAlignment="1">
      <alignment horizontal="center" vertical="center"/>
    </xf>
    <xf numFmtId="43" fontId="7" fillId="0" borderId="1" xfId="6" applyNumberFormat="1" applyFont="1" applyFill="1" applyBorder="1"/>
    <xf numFmtId="43" fontId="8" fillId="2" borderId="1" xfId="6" applyNumberFormat="1" applyFont="1" applyFill="1" applyBorder="1"/>
    <xf numFmtId="49" fontId="7" fillId="0" borderId="1" xfId="6" applyNumberFormat="1" applyFont="1" applyFill="1" applyBorder="1" applyAlignment="1">
      <alignment horizontal="center"/>
    </xf>
    <xf numFmtId="43" fontId="7" fillId="0" borderId="0" xfId="6" applyFont="1" applyFill="1"/>
    <xf numFmtId="169" fontId="0" fillId="0" borderId="5" xfId="0" applyNumberFormat="1" applyFont="1" applyBorder="1"/>
    <xf numFmtId="169" fontId="0" fillId="0" borderId="5" xfId="0" applyNumberFormat="1" applyFont="1" applyFill="1" applyBorder="1"/>
    <xf numFmtId="0" fontId="12" fillId="0" borderId="0" xfId="0" quotePrefix="1" applyFont="1"/>
    <xf numFmtId="0" fontId="7" fillId="0" borderId="0" xfId="1" applyFont="1" applyBorder="1" applyAlignment="1">
      <alignment horizontal="center"/>
    </xf>
    <xf numFmtId="0" fontId="23" fillId="0" borderId="0" xfId="1" quotePrefix="1" applyFont="1"/>
    <xf numFmtId="3" fontId="7" fillId="0" borderId="0" xfId="1" applyNumberFormat="1" applyFont="1"/>
    <xf numFmtId="0" fontId="7" fillId="4" borderId="1" xfId="0" applyFont="1" applyFill="1" applyBorder="1" applyAlignment="1">
      <alignment horizontal="center"/>
    </xf>
    <xf numFmtId="0" fontId="7" fillId="4" borderId="1" xfId="1" applyFont="1" applyFill="1" applyBorder="1"/>
    <xf numFmtId="49" fontId="7" fillId="4" borderId="1" xfId="0" applyNumberFormat="1" applyFont="1" applyFill="1" applyBorder="1" applyAlignment="1">
      <alignment horizontal="center"/>
    </xf>
    <xf numFmtId="3" fontId="7" fillId="0" borderId="0" xfId="1" applyNumberFormat="1" applyFont="1" applyBorder="1" applyAlignment="1">
      <alignment horizontal="center"/>
    </xf>
    <xf numFmtId="169" fontId="18" fillId="0" borderId="1" xfId="1" applyNumberFormat="1" applyFont="1" applyFill="1" applyBorder="1" applyAlignment="1">
      <alignment horizontal="center"/>
    </xf>
    <xf numFmtId="3" fontId="7" fillId="0" borderId="0" xfId="1" applyNumberFormat="1" applyFont="1" applyFill="1"/>
    <xf numFmtId="0" fontId="24" fillId="0" borderId="1" xfId="0" applyFont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25" fillId="0" borderId="0" xfId="1" applyFont="1"/>
    <xf numFmtId="0" fontId="8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vertical="center" wrapText="1"/>
    </xf>
    <xf numFmtId="0" fontId="27" fillId="0" borderId="0" xfId="0" applyFont="1"/>
    <xf numFmtId="0" fontId="28" fillId="0" borderId="0" xfId="0" applyFont="1" applyBorder="1" applyAlignment="1">
      <alignment horizontal="left" vertical="center" wrapText="1"/>
    </xf>
    <xf numFmtId="0" fontId="28" fillId="0" borderId="0" xfId="0" applyFont="1" applyBorder="1" applyAlignment="1">
      <alignment vertical="center" wrapText="1"/>
    </xf>
    <xf numFmtId="0" fontId="29" fillId="0" borderId="0" xfId="0" applyFont="1"/>
    <xf numFmtId="0" fontId="30" fillId="0" borderId="0" xfId="0" applyFont="1" applyBorder="1" applyAlignment="1">
      <alignment vertical="center" wrapText="1"/>
    </xf>
    <xf numFmtId="0" fontId="31" fillId="0" borderId="0" xfId="0" applyFont="1"/>
    <xf numFmtId="0" fontId="32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vertical="center" wrapText="1"/>
    </xf>
    <xf numFmtId="0" fontId="33" fillId="0" borderId="0" xfId="0" applyFont="1"/>
    <xf numFmtId="0" fontId="34" fillId="0" borderId="0" xfId="0" applyFont="1" applyFill="1" applyAlignment="1">
      <alignment horizontal="left"/>
    </xf>
    <xf numFmtId="0" fontId="0" fillId="0" borderId="0" xfId="0" applyFont="1" applyFill="1"/>
    <xf numFmtId="170" fontId="0" fillId="0" borderId="0" xfId="0" applyNumberFormat="1" applyFont="1" applyBorder="1" applyAlignment="1">
      <alignment horizontal="center" vertical="center" wrapText="1"/>
    </xf>
    <xf numFmtId="170" fontId="37" fillId="0" borderId="0" xfId="0" applyNumberFormat="1" applyFont="1" applyBorder="1" applyAlignment="1">
      <alignment horizontal="center" vertical="center" wrapText="1"/>
    </xf>
    <xf numFmtId="170" fontId="37" fillId="0" borderId="0" xfId="0" applyNumberFormat="1" applyFont="1" applyBorder="1" applyAlignment="1">
      <alignment vertical="center" wrapText="1"/>
    </xf>
    <xf numFmtId="170" fontId="37" fillId="0" borderId="0" xfId="0" applyNumberFormat="1" applyFont="1" applyAlignment="1">
      <alignment vertical="center" wrapText="1"/>
    </xf>
    <xf numFmtId="168" fontId="37" fillId="0" borderId="0" xfId="0" applyNumberFormat="1" applyFont="1" applyAlignment="1">
      <alignment vertical="center" wrapText="1"/>
    </xf>
    <xf numFmtId="4" fontId="37" fillId="0" borderId="0" xfId="0" applyNumberFormat="1" applyFont="1" applyAlignment="1">
      <alignment vertical="center" wrapText="1"/>
    </xf>
    <xf numFmtId="170" fontId="37" fillId="0" borderId="0" xfId="0" applyNumberFormat="1" applyFont="1" applyFill="1" applyAlignment="1">
      <alignment vertical="center" wrapText="1"/>
    </xf>
    <xf numFmtId="49" fontId="37" fillId="0" borderId="0" xfId="0" applyNumberFormat="1" applyFont="1" applyAlignment="1">
      <alignment vertical="center" wrapText="1"/>
    </xf>
    <xf numFmtId="0" fontId="0" fillId="0" borderId="0" xfId="0" applyFont="1"/>
  </cellXfs>
  <cellStyles count="8">
    <cellStyle name="Millares" xfId="5" builtinId="3"/>
    <cellStyle name="Millares 2" xfId="6"/>
    <cellStyle name="Moneda 2" xfId="4"/>
    <cellStyle name="Normal" xfId="0" builtinId="0"/>
    <cellStyle name="Normal 2" xfId="1"/>
    <cellStyle name="Normal 2 2" xfId="2"/>
    <cellStyle name="Normal 3" xfId="3"/>
    <cellStyle name="Normal 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71437</xdr:rowOff>
    </xdr:from>
    <xdr:to>
      <xdr:col>2</xdr:col>
      <xdr:colOff>787521</xdr:colOff>
      <xdr:row>0</xdr:row>
      <xdr:rowOff>523874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437"/>
          <a:ext cx="1894802" cy="4524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95248</xdr:rowOff>
    </xdr:from>
    <xdr:to>
      <xdr:col>2</xdr:col>
      <xdr:colOff>787521</xdr:colOff>
      <xdr:row>0</xdr:row>
      <xdr:rowOff>547685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48"/>
          <a:ext cx="1894802" cy="4524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83343</xdr:rowOff>
    </xdr:from>
    <xdr:to>
      <xdr:col>2</xdr:col>
      <xdr:colOff>787521</xdr:colOff>
      <xdr:row>0</xdr:row>
      <xdr:rowOff>535780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343"/>
          <a:ext cx="1894802" cy="4524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47643</xdr:colOff>
      <xdr:row>0</xdr:row>
      <xdr:rowOff>107155</xdr:rowOff>
    </xdr:from>
    <xdr:to>
      <xdr:col>5</xdr:col>
      <xdr:colOff>835164</xdr:colOff>
      <xdr:row>0</xdr:row>
      <xdr:rowOff>559592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43" y="107155"/>
          <a:ext cx="1894802" cy="4524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W284"/>
  <sheetViews>
    <sheetView zoomScale="80" zoomScaleNormal="80" workbookViewId="0">
      <pane xSplit="6" ySplit="6" topLeftCell="H7" activePane="bottomRight" state="frozen"/>
      <selection pane="topRight" activeCell="G1" sqref="G1"/>
      <selection pane="bottomLeft" activeCell="A8" sqref="A8"/>
      <selection pane="bottomRight" activeCell="H7" sqref="H7"/>
    </sheetView>
  </sheetViews>
  <sheetFormatPr baseColWidth="10" defaultColWidth="11.42578125" defaultRowHeight="15" x14ac:dyDescent="0.25"/>
  <cols>
    <col min="1" max="1" width="1.85546875" style="5" customWidth="1"/>
    <col min="2" max="2" width="14.85546875" style="5" customWidth="1"/>
    <col min="3" max="3" width="20.85546875" style="1" customWidth="1"/>
    <col min="4" max="4" width="37.42578125" style="1" customWidth="1"/>
    <col min="5" max="5" width="12.5703125" style="1" customWidth="1"/>
    <col min="6" max="6" width="38.140625" style="5" bestFit="1" customWidth="1"/>
    <col min="7" max="7" width="14.85546875" style="6" hidden="1" customWidth="1"/>
    <col min="8" max="8" width="15.85546875" style="6" customWidth="1"/>
    <col min="9" max="11" width="16.42578125" style="7" customWidth="1"/>
    <col min="12" max="13" width="15.7109375" style="7" customWidth="1"/>
    <col min="14" max="14" width="18" style="7" bestFit="1" customWidth="1"/>
    <col min="15" max="15" width="17.140625" style="7" bestFit="1" customWidth="1"/>
    <col min="16" max="16" width="17.7109375" style="5" bestFit="1" customWidth="1"/>
    <col min="17" max="18" width="17.5703125" style="5" customWidth="1"/>
    <col min="19" max="19" width="16.28515625" style="5" customWidth="1"/>
    <col min="20" max="20" width="13.85546875" style="5" bestFit="1" customWidth="1"/>
    <col min="21" max="23" width="13.85546875" style="5" hidden="1" customWidth="1"/>
    <col min="24" max="16384" width="11.42578125" style="5"/>
  </cols>
  <sheetData>
    <row r="1" spans="1:101" ht="46.5" customHeight="1" x14ac:dyDescent="0.25">
      <c r="C1" s="5"/>
      <c r="D1" s="5"/>
      <c r="E1" s="5"/>
    </row>
    <row r="2" spans="1:101" s="106" customFormat="1" ht="42" customHeight="1" x14ac:dyDescent="0.4">
      <c r="A2" s="104" t="s">
        <v>518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</row>
    <row r="3" spans="1:101" s="109" customFormat="1" ht="26.25" customHeight="1" x14ac:dyDescent="0.35">
      <c r="A3" s="107" t="s">
        <v>260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/>
      <c r="CB3" s="108"/>
      <c r="CC3" s="108"/>
      <c r="CD3" s="108"/>
      <c r="CE3" s="108"/>
      <c r="CF3" s="108"/>
      <c r="CG3" s="108"/>
      <c r="CH3" s="108"/>
      <c r="CI3" s="108"/>
      <c r="CJ3" s="108"/>
      <c r="CK3" s="108"/>
      <c r="CL3" s="108"/>
      <c r="CM3" s="108"/>
      <c r="CN3" s="108"/>
      <c r="CO3" s="108"/>
      <c r="CP3" s="108"/>
      <c r="CQ3" s="108"/>
      <c r="CR3" s="108"/>
      <c r="CS3" s="108"/>
      <c r="CT3" s="108"/>
      <c r="CU3" s="108"/>
      <c r="CV3" s="108"/>
      <c r="CW3" s="108"/>
    </row>
    <row r="4" spans="1:101" s="111" customFormat="1" ht="26.25" customHeight="1" x14ac:dyDescent="0.35">
      <c r="A4" s="107" t="s">
        <v>519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10"/>
      <c r="CA4" s="110"/>
      <c r="CB4" s="110"/>
      <c r="CC4" s="110"/>
      <c r="CD4" s="110"/>
      <c r="CE4" s="110"/>
      <c r="CF4" s="110"/>
      <c r="CG4" s="110"/>
      <c r="CH4" s="110"/>
      <c r="CI4" s="110"/>
      <c r="CJ4" s="110"/>
      <c r="CK4" s="110"/>
      <c r="CL4" s="110"/>
      <c r="CM4" s="110"/>
      <c r="CN4" s="110"/>
      <c r="CO4" s="110"/>
      <c r="CP4" s="110"/>
      <c r="CQ4" s="110"/>
      <c r="CR4" s="110"/>
      <c r="CS4" s="110"/>
      <c r="CT4" s="110"/>
      <c r="CU4" s="110"/>
      <c r="CV4" s="110"/>
      <c r="CW4" s="110"/>
    </row>
    <row r="5" spans="1:101" s="114" customFormat="1" ht="26.25" customHeight="1" x14ac:dyDescent="0.35">
      <c r="A5" s="112" t="s">
        <v>520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</row>
    <row r="6" spans="1:101" ht="66" x14ac:dyDescent="0.25">
      <c r="B6" s="17" t="s">
        <v>2</v>
      </c>
      <c r="C6" s="14" t="s">
        <v>267</v>
      </c>
      <c r="D6" s="12" t="s">
        <v>265</v>
      </c>
      <c r="E6" s="12" t="s">
        <v>266</v>
      </c>
      <c r="F6" s="14" t="s">
        <v>275</v>
      </c>
      <c r="G6" s="14" t="s">
        <v>276</v>
      </c>
      <c r="H6" s="14" t="s">
        <v>277</v>
      </c>
      <c r="I6" s="14" t="s">
        <v>491</v>
      </c>
      <c r="J6" s="14" t="s">
        <v>492</v>
      </c>
      <c r="K6" s="14" t="s">
        <v>493</v>
      </c>
      <c r="L6" s="15" t="s">
        <v>280</v>
      </c>
      <c r="M6" s="15" t="s">
        <v>478</v>
      </c>
      <c r="N6" s="14" t="s">
        <v>281</v>
      </c>
      <c r="O6" s="14" t="s">
        <v>285</v>
      </c>
      <c r="P6" s="14" t="s">
        <v>282</v>
      </c>
      <c r="Q6" s="16" t="s">
        <v>272</v>
      </c>
      <c r="R6" s="11" t="s">
        <v>273</v>
      </c>
      <c r="S6" s="16" t="s">
        <v>291</v>
      </c>
      <c r="T6" s="16" t="s">
        <v>292</v>
      </c>
      <c r="U6" s="16" t="s">
        <v>288</v>
      </c>
      <c r="V6" s="16" t="s">
        <v>286</v>
      </c>
      <c r="W6" s="16" t="s">
        <v>287</v>
      </c>
    </row>
    <row r="7" spans="1:101" x14ac:dyDescent="0.25">
      <c r="B7" s="91" t="s">
        <v>0</v>
      </c>
      <c r="C7" s="91">
        <v>440</v>
      </c>
      <c r="D7" s="8" t="s">
        <v>271</v>
      </c>
      <c r="E7" s="4">
        <v>303</v>
      </c>
      <c r="F7" s="8" t="s">
        <v>8</v>
      </c>
      <c r="G7" s="19"/>
      <c r="H7" s="19" t="s">
        <v>290</v>
      </c>
      <c r="I7" s="9">
        <v>57</v>
      </c>
      <c r="J7" s="9">
        <v>79</v>
      </c>
      <c r="K7" s="9">
        <v>43</v>
      </c>
      <c r="L7" s="30">
        <f>I7*$I$276+J7*$J$276+K7*$K$276</f>
        <v>3263.17</v>
      </c>
      <c r="M7" s="30">
        <f>I7*$I$277+J7*$J$277+K7*$K$277</f>
        <v>82.541732999999994</v>
      </c>
      <c r="N7" s="30">
        <f>I7*$I$278+J7*$J$278+K7*$K$278</f>
        <v>74893.599999999991</v>
      </c>
      <c r="O7" s="21">
        <f>$I$279*L7</f>
        <v>23937.105369127516</v>
      </c>
      <c r="P7" s="23">
        <f>N7+O7</f>
        <v>98830.705369127507</v>
      </c>
      <c r="Q7" s="10" t="str">
        <f>IF(L7=0," ","set-oct 2014")</f>
        <v>set-oct 2014</v>
      </c>
      <c r="R7" s="10" t="str">
        <f>IF(L7=0," ","oct-nov 2014")</f>
        <v>oct-nov 2014</v>
      </c>
      <c r="S7" s="24">
        <v>122</v>
      </c>
      <c r="T7" s="24">
        <v>78</v>
      </c>
      <c r="U7" s="8"/>
      <c r="V7" s="19"/>
      <c r="W7" s="19"/>
    </row>
    <row r="8" spans="1:101" x14ac:dyDescent="0.25">
      <c r="B8" s="92"/>
      <c r="C8" s="92"/>
      <c r="D8" s="8" t="s">
        <v>268</v>
      </c>
      <c r="E8" s="4">
        <v>300</v>
      </c>
      <c r="F8" s="8" t="s">
        <v>9</v>
      </c>
      <c r="G8" s="19"/>
      <c r="H8" s="19" t="s">
        <v>290</v>
      </c>
      <c r="I8" s="9">
        <v>33</v>
      </c>
      <c r="J8" s="9">
        <v>10</v>
      </c>
      <c r="K8" s="9">
        <v>6</v>
      </c>
      <c r="L8" s="30">
        <f t="shared" ref="L8:L13" si="0">I8*$I$276+J8*$J$276+K8*$K$276</f>
        <v>893.2700000000001</v>
      </c>
      <c r="M8" s="30">
        <f t="shared" ref="M8:M13" si="1">I8*$I$277+J8*$J$277+K8*$K$277</f>
        <v>22.595222999999997</v>
      </c>
      <c r="N8" s="30">
        <f t="shared" ref="N8:N13" si="2">I8*$I$278+J8*$J$278+K8*$K$278</f>
        <v>20501.599999999999</v>
      </c>
      <c r="O8" s="21">
        <f t="shared" ref="O8:O13" si="3">$I$279*L8</f>
        <v>6552.615436241611</v>
      </c>
      <c r="P8" s="23">
        <f t="shared" ref="P8:P13" si="4">N8+O8</f>
        <v>27054.215436241611</v>
      </c>
      <c r="Q8" s="10" t="str">
        <f t="shared" ref="Q8:Q73" si="5">IF(L8=0," ","set-oct 2014")</f>
        <v>set-oct 2014</v>
      </c>
      <c r="R8" s="10" t="str">
        <f t="shared" ref="R8:R13" si="6">IF(L8=0," ","oct-nov 2014")</f>
        <v>oct-nov 2014</v>
      </c>
      <c r="S8" s="24">
        <v>39</v>
      </c>
      <c r="T8" s="24">
        <v>10</v>
      </c>
      <c r="U8" s="8"/>
      <c r="V8" s="19"/>
      <c r="W8" s="19"/>
    </row>
    <row r="9" spans="1:101" x14ac:dyDescent="0.25">
      <c r="B9" s="92"/>
      <c r="C9" s="92"/>
      <c r="D9" s="8" t="s">
        <v>268</v>
      </c>
      <c r="E9" s="4">
        <v>300</v>
      </c>
      <c r="F9" s="8" t="s">
        <v>7</v>
      </c>
      <c r="G9" s="19"/>
      <c r="H9" s="19" t="s">
        <v>290</v>
      </c>
      <c r="I9" s="9">
        <v>57</v>
      </c>
      <c r="J9" s="9">
        <v>75</v>
      </c>
      <c r="K9" s="9">
        <v>7</v>
      </c>
      <c r="L9" s="30">
        <f t="shared" si="0"/>
        <v>2533.9700000000003</v>
      </c>
      <c r="M9" s="30">
        <f t="shared" si="1"/>
        <v>64.096653000000003</v>
      </c>
      <c r="N9" s="30">
        <f t="shared" si="2"/>
        <v>58157.600000000006</v>
      </c>
      <c r="O9" s="21">
        <f t="shared" si="3"/>
        <v>18588.031543624162</v>
      </c>
      <c r="P9" s="23">
        <f t="shared" si="4"/>
        <v>76745.631543624171</v>
      </c>
      <c r="Q9" s="10" t="str">
        <f t="shared" si="5"/>
        <v>set-oct 2014</v>
      </c>
      <c r="R9" s="10" t="str">
        <f t="shared" si="6"/>
        <v>oct-nov 2014</v>
      </c>
      <c r="S9" s="24">
        <v>64</v>
      </c>
      <c r="T9" s="24">
        <v>41</v>
      </c>
      <c r="U9" s="8"/>
      <c r="V9" s="19"/>
      <c r="W9" s="19"/>
    </row>
    <row r="10" spans="1:101" x14ac:dyDescent="0.25">
      <c r="B10" s="92"/>
      <c r="C10" s="92"/>
      <c r="D10" s="8" t="s">
        <v>270</v>
      </c>
      <c r="E10" s="4">
        <v>302</v>
      </c>
      <c r="F10" s="8" t="s">
        <v>1</v>
      </c>
      <c r="G10" s="19"/>
      <c r="H10" s="19" t="s">
        <v>290</v>
      </c>
      <c r="I10" s="9">
        <v>56</v>
      </c>
      <c r="J10" s="9">
        <v>25</v>
      </c>
      <c r="K10" s="9">
        <v>76</v>
      </c>
      <c r="L10" s="30">
        <f t="shared" si="0"/>
        <v>2862.11</v>
      </c>
      <c r="M10" s="30">
        <f t="shared" si="1"/>
        <v>72.396939000000003</v>
      </c>
      <c r="N10" s="30">
        <f t="shared" si="2"/>
        <v>65688.799999999988</v>
      </c>
      <c r="O10" s="21">
        <f t="shared" si="3"/>
        <v>20995.114765100672</v>
      </c>
      <c r="P10" s="23">
        <f t="shared" si="4"/>
        <v>86683.914765100664</v>
      </c>
      <c r="Q10" s="10" t="str">
        <f t="shared" si="5"/>
        <v>set-oct 2014</v>
      </c>
      <c r="R10" s="10" t="str">
        <f t="shared" si="6"/>
        <v>oct-nov 2014</v>
      </c>
      <c r="S10" s="24">
        <v>169</v>
      </c>
      <c r="T10" s="24">
        <v>47</v>
      </c>
      <c r="U10" s="8"/>
      <c r="V10" s="19"/>
      <c r="W10" s="19"/>
    </row>
    <row r="11" spans="1:101" x14ac:dyDescent="0.25">
      <c r="B11" s="92"/>
      <c r="C11" s="92"/>
      <c r="D11" s="8" t="s">
        <v>268</v>
      </c>
      <c r="E11" s="4">
        <v>300</v>
      </c>
      <c r="F11" s="8" t="s">
        <v>10</v>
      </c>
      <c r="G11" s="19"/>
      <c r="H11" s="19" t="s">
        <v>290</v>
      </c>
      <c r="I11" s="9">
        <v>81</v>
      </c>
      <c r="J11" s="9">
        <v>75</v>
      </c>
      <c r="K11" s="9">
        <v>8</v>
      </c>
      <c r="L11" s="30">
        <f t="shared" si="0"/>
        <v>2989.7200000000003</v>
      </c>
      <c r="M11" s="30">
        <f t="shared" si="1"/>
        <v>75.624827999999994</v>
      </c>
      <c r="N11" s="30">
        <f t="shared" si="2"/>
        <v>68617.600000000006</v>
      </c>
      <c r="O11" s="21">
        <f t="shared" si="3"/>
        <v>21931.202684563759</v>
      </c>
      <c r="P11" s="23">
        <f t="shared" si="4"/>
        <v>90548.802684563765</v>
      </c>
      <c r="Q11" s="10" t="str">
        <f t="shared" si="5"/>
        <v>set-oct 2014</v>
      </c>
      <c r="R11" s="10" t="str">
        <f t="shared" si="6"/>
        <v>oct-nov 2014</v>
      </c>
      <c r="S11" s="24">
        <v>89</v>
      </c>
      <c r="T11" s="24">
        <v>65</v>
      </c>
      <c r="U11" s="8"/>
      <c r="V11" s="19"/>
      <c r="W11" s="19"/>
    </row>
    <row r="12" spans="1:101" x14ac:dyDescent="0.25">
      <c r="B12" s="92"/>
      <c r="C12" s="92"/>
      <c r="D12" s="8" t="s">
        <v>268</v>
      </c>
      <c r="E12" s="4">
        <v>300</v>
      </c>
      <c r="F12" s="8" t="s">
        <v>11</v>
      </c>
      <c r="G12" s="19"/>
      <c r="H12" s="19" t="s">
        <v>290</v>
      </c>
      <c r="I12" s="9">
        <v>41</v>
      </c>
      <c r="J12" s="9">
        <v>74</v>
      </c>
      <c r="K12" s="9">
        <v>12</v>
      </c>
      <c r="L12" s="30">
        <f t="shared" si="0"/>
        <v>2315.21</v>
      </c>
      <c r="M12" s="30">
        <f t="shared" si="1"/>
        <v>58.563128999999989</v>
      </c>
      <c r="N12" s="30">
        <f t="shared" si="2"/>
        <v>53136.800000000003</v>
      </c>
      <c r="O12" s="21">
        <f t="shared" si="3"/>
        <v>16983.309395973152</v>
      </c>
      <c r="P12" s="23">
        <f t="shared" si="4"/>
        <v>70120.109395973152</v>
      </c>
      <c r="Q12" s="10" t="str">
        <f t="shared" si="5"/>
        <v>set-oct 2014</v>
      </c>
      <c r="R12" s="10" t="str">
        <f t="shared" si="6"/>
        <v>oct-nov 2014</v>
      </c>
      <c r="S12" s="24">
        <v>56</v>
      </c>
      <c r="T12" s="24">
        <v>25</v>
      </c>
      <c r="U12" s="8"/>
      <c r="V12" s="19"/>
      <c r="W12" s="19"/>
    </row>
    <row r="13" spans="1:101" x14ac:dyDescent="0.25">
      <c r="B13" s="92"/>
      <c r="C13" s="92"/>
      <c r="D13" s="8" t="s">
        <v>269</v>
      </c>
      <c r="E13" s="4">
        <v>301</v>
      </c>
      <c r="F13" s="8" t="s">
        <v>12</v>
      </c>
      <c r="G13" s="19"/>
      <c r="H13" s="19" t="s">
        <v>290</v>
      </c>
      <c r="I13" s="9">
        <v>54</v>
      </c>
      <c r="J13" s="9">
        <v>150</v>
      </c>
      <c r="K13" s="9">
        <v>18</v>
      </c>
      <c r="L13" s="30">
        <f t="shared" si="0"/>
        <v>4047.06</v>
      </c>
      <c r="M13" s="30">
        <f t="shared" si="1"/>
        <v>102.370194</v>
      </c>
      <c r="N13" s="30">
        <f t="shared" si="2"/>
        <v>92884.800000000003</v>
      </c>
      <c r="O13" s="21">
        <f t="shared" si="3"/>
        <v>29687.35973154362</v>
      </c>
      <c r="P13" s="23">
        <f t="shared" si="4"/>
        <v>122572.15973154362</v>
      </c>
      <c r="Q13" s="10" t="str">
        <f t="shared" si="5"/>
        <v>set-oct 2014</v>
      </c>
      <c r="R13" s="10" t="str">
        <f t="shared" si="6"/>
        <v>oct-nov 2014</v>
      </c>
      <c r="S13" s="24">
        <v>161</v>
      </c>
      <c r="T13" s="24">
        <v>124</v>
      </c>
      <c r="U13" s="8"/>
      <c r="V13" s="19"/>
      <c r="W13" s="19"/>
    </row>
    <row r="14" spans="1:101" x14ac:dyDescent="0.25">
      <c r="B14" s="93"/>
      <c r="C14" s="93"/>
      <c r="D14" s="8" t="s">
        <v>268</v>
      </c>
      <c r="E14" s="4">
        <v>300</v>
      </c>
      <c r="F14" s="8" t="s">
        <v>5</v>
      </c>
      <c r="G14" s="19"/>
      <c r="H14" s="19" t="s">
        <v>290</v>
      </c>
      <c r="I14" s="9"/>
      <c r="J14" s="9"/>
      <c r="K14" s="9"/>
      <c r="L14" s="30"/>
      <c r="M14" s="30"/>
      <c r="N14" s="30"/>
      <c r="O14" s="21"/>
      <c r="P14" s="23"/>
      <c r="Q14" s="10" t="str">
        <f t="shared" si="5"/>
        <v xml:space="preserve"> </v>
      </c>
      <c r="R14" s="10"/>
      <c r="S14" s="8"/>
      <c r="T14" s="8"/>
      <c r="U14" s="8"/>
      <c r="V14" s="19"/>
      <c r="W14" s="19"/>
    </row>
    <row r="15" spans="1:101" x14ac:dyDescent="0.25">
      <c r="B15" s="25"/>
      <c r="C15" s="25"/>
      <c r="D15" s="26"/>
      <c r="E15" s="27"/>
      <c r="F15" s="26"/>
      <c r="G15" s="28"/>
      <c r="H15" s="28"/>
      <c r="I15" s="31">
        <f>SUM(I7:I14)</f>
        <v>379</v>
      </c>
      <c r="J15" s="31">
        <f t="shared" ref="J15:K15" si="7">SUM(J7:J14)</f>
        <v>488</v>
      </c>
      <c r="K15" s="31">
        <f t="shared" si="7"/>
        <v>170</v>
      </c>
      <c r="L15" s="32">
        <f>SUM(L7:L14)</f>
        <v>18904.510000000002</v>
      </c>
      <c r="M15" s="32">
        <f>SUM(M7:M14)</f>
        <v>478.18869900000004</v>
      </c>
      <c r="N15" s="32">
        <f t="shared" ref="N15:P15" si="8">SUM(N7:N14)</f>
        <v>433880.79999999993</v>
      </c>
      <c r="O15" s="32">
        <f t="shared" si="8"/>
        <v>138674.7389261745</v>
      </c>
      <c r="P15" s="32">
        <f t="shared" si="8"/>
        <v>572555.53892617451</v>
      </c>
      <c r="Q15" s="29"/>
      <c r="R15" s="29"/>
      <c r="S15" s="31">
        <f t="shared" ref="S15:T15" si="9">SUM(S7:S14)</f>
        <v>700</v>
      </c>
      <c r="T15" s="31">
        <f t="shared" si="9"/>
        <v>390</v>
      </c>
      <c r="U15" s="31">
        <f t="shared" ref="U15:W15" si="10">SUM(U7:U14)</f>
        <v>0</v>
      </c>
      <c r="V15" s="31">
        <f t="shared" si="10"/>
        <v>0</v>
      </c>
      <c r="W15" s="31">
        <f t="shared" si="10"/>
        <v>0</v>
      </c>
    </row>
    <row r="16" spans="1:101" x14ac:dyDescent="0.25">
      <c r="B16" s="90" t="s">
        <v>3</v>
      </c>
      <c r="C16" s="90">
        <v>441</v>
      </c>
      <c r="D16" s="8" t="s">
        <v>293</v>
      </c>
      <c r="E16" s="4">
        <v>304</v>
      </c>
      <c r="F16" s="8" t="s">
        <v>4</v>
      </c>
      <c r="G16" s="19"/>
      <c r="H16" s="19" t="s">
        <v>290</v>
      </c>
      <c r="I16" s="9">
        <v>14</v>
      </c>
      <c r="J16" s="9">
        <v>31</v>
      </c>
      <c r="K16" s="9">
        <v>3</v>
      </c>
      <c r="L16" s="30">
        <f t="shared" ref="L16:L35" si="11">I16*$I$276+J16*$J$276+K16*$K$276</f>
        <v>875.04</v>
      </c>
      <c r="M16" s="30">
        <f t="shared" ref="M16:M35" si="12">I16*$I$277+J16*$J$277+K16*$K$277</f>
        <v>22.134096</v>
      </c>
      <c r="N16" s="30">
        <f t="shared" ref="N16:N35" si="13">I16*$I$278+J16*$J$278+K16*$K$278</f>
        <v>20083.2</v>
      </c>
      <c r="O16" s="21">
        <f t="shared" ref="O16:O35" si="14">$I$279*L16</f>
        <v>6418.8885906040259</v>
      </c>
      <c r="P16" s="23">
        <f t="shared" ref="P16:P35" si="15">N16+O16</f>
        <v>26502.088590604028</v>
      </c>
      <c r="Q16" s="10" t="str">
        <f t="shared" si="5"/>
        <v>set-oct 2014</v>
      </c>
      <c r="R16" s="10" t="str">
        <f t="shared" ref="R16:R35" si="16">IF(L16=0," ","oct-nov 2014")</f>
        <v>oct-nov 2014</v>
      </c>
      <c r="S16" s="24">
        <v>21</v>
      </c>
      <c r="T16" s="24">
        <v>20</v>
      </c>
      <c r="U16" s="8"/>
      <c r="V16" s="19"/>
      <c r="W16" s="19"/>
    </row>
    <row r="17" spans="2:23" x14ac:dyDescent="0.25">
      <c r="B17" s="90"/>
      <c r="C17" s="90"/>
      <c r="D17" s="8" t="s">
        <v>294</v>
      </c>
      <c r="E17" s="4">
        <v>312</v>
      </c>
      <c r="F17" s="8" t="s">
        <v>14</v>
      </c>
      <c r="G17" s="19"/>
      <c r="H17" s="19" t="s">
        <v>290</v>
      </c>
      <c r="I17" s="9">
        <v>20</v>
      </c>
      <c r="J17" s="9">
        <v>25</v>
      </c>
      <c r="K17" s="9">
        <v>8</v>
      </c>
      <c r="L17" s="30">
        <f t="shared" si="11"/>
        <v>966.19</v>
      </c>
      <c r="M17" s="30">
        <f t="shared" si="12"/>
        <v>24.439730999999998</v>
      </c>
      <c r="N17" s="30">
        <f t="shared" si="13"/>
        <v>22175.200000000001</v>
      </c>
      <c r="O17" s="21">
        <f t="shared" si="14"/>
        <v>7087.5228187919465</v>
      </c>
      <c r="P17" s="23">
        <f t="shared" si="15"/>
        <v>29262.722818791946</v>
      </c>
      <c r="Q17" s="10" t="str">
        <f t="shared" si="5"/>
        <v>set-oct 2014</v>
      </c>
      <c r="R17" s="10" t="str">
        <f t="shared" si="16"/>
        <v>oct-nov 2014</v>
      </c>
      <c r="S17" s="24">
        <v>36</v>
      </c>
      <c r="T17" s="24">
        <v>22</v>
      </c>
      <c r="U17" s="8"/>
      <c r="V17" s="19"/>
      <c r="W17" s="19"/>
    </row>
    <row r="18" spans="2:23" x14ac:dyDescent="0.25">
      <c r="B18" s="90"/>
      <c r="C18" s="90"/>
      <c r="D18" s="8" t="s">
        <v>295</v>
      </c>
      <c r="E18" s="4">
        <v>314</v>
      </c>
      <c r="F18" s="8" t="s">
        <v>15</v>
      </c>
      <c r="G18" s="19"/>
      <c r="H18" s="19" t="s">
        <v>290</v>
      </c>
      <c r="I18" s="9">
        <v>10</v>
      </c>
      <c r="J18" s="9">
        <v>25</v>
      </c>
      <c r="K18" s="9">
        <v>3</v>
      </c>
      <c r="L18" s="30">
        <f t="shared" si="11"/>
        <v>692.74</v>
      </c>
      <c r="M18" s="30">
        <f t="shared" si="12"/>
        <v>17.522825999999998</v>
      </c>
      <c r="N18" s="30">
        <f t="shared" si="13"/>
        <v>15899.2</v>
      </c>
      <c r="O18" s="21">
        <f t="shared" si="14"/>
        <v>5081.6201342281875</v>
      </c>
      <c r="P18" s="23">
        <f t="shared" si="15"/>
        <v>20980.82013422819</v>
      </c>
      <c r="Q18" s="10" t="str">
        <f t="shared" si="5"/>
        <v>set-oct 2014</v>
      </c>
      <c r="R18" s="10" t="str">
        <f t="shared" si="16"/>
        <v>oct-nov 2014</v>
      </c>
      <c r="S18" s="24">
        <v>15</v>
      </c>
      <c r="T18" s="24">
        <v>21</v>
      </c>
      <c r="U18" s="8"/>
      <c r="V18" s="19"/>
      <c r="W18" s="19"/>
    </row>
    <row r="19" spans="2:23" x14ac:dyDescent="0.25">
      <c r="B19" s="90"/>
      <c r="C19" s="90"/>
      <c r="D19" s="8" t="s">
        <v>296</v>
      </c>
      <c r="E19" s="4">
        <v>313</v>
      </c>
      <c r="F19" s="8" t="s">
        <v>16</v>
      </c>
      <c r="G19" s="19"/>
      <c r="H19" s="19" t="s">
        <v>290</v>
      </c>
      <c r="I19" s="9">
        <v>21</v>
      </c>
      <c r="J19" s="9">
        <v>49</v>
      </c>
      <c r="K19" s="9">
        <v>10</v>
      </c>
      <c r="L19" s="30">
        <f t="shared" si="11"/>
        <v>1458.3999999999999</v>
      </c>
      <c r="M19" s="30">
        <f t="shared" si="12"/>
        <v>36.890159999999995</v>
      </c>
      <c r="N19" s="30">
        <f t="shared" si="13"/>
        <v>33472</v>
      </c>
      <c r="O19" s="21">
        <f t="shared" si="14"/>
        <v>10698.14765100671</v>
      </c>
      <c r="P19" s="23">
        <f t="shared" si="15"/>
        <v>44170.147651006708</v>
      </c>
      <c r="Q19" s="10" t="str">
        <f t="shared" si="5"/>
        <v>set-oct 2014</v>
      </c>
      <c r="R19" s="10" t="str">
        <f t="shared" si="16"/>
        <v>oct-nov 2014</v>
      </c>
      <c r="S19" s="24">
        <v>42</v>
      </c>
      <c r="T19" s="24">
        <v>24</v>
      </c>
      <c r="U19" s="8"/>
      <c r="V19" s="19"/>
      <c r="W19" s="19"/>
    </row>
    <row r="20" spans="2:23" x14ac:dyDescent="0.25">
      <c r="B20" s="90"/>
      <c r="C20" s="90"/>
      <c r="D20" s="8" t="s">
        <v>297</v>
      </c>
      <c r="E20" s="4">
        <v>315</v>
      </c>
      <c r="F20" s="8" t="s">
        <v>17</v>
      </c>
      <c r="G20" s="19"/>
      <c r="H20" s="19" t="s">
        <v>290</v>
      </c>
      <c r="I20" s="9">
        <v>43</v>
      </c>
      <c r="J20" s="9">
        <v>31</v>
      </c>
      <c r="K20" s="9">
        <v>17</v>
      </c>
      <c r="L20" s="30">
        <f t="shared" si="11"/>
        <v>1658.93</v>
      </c>
      <c r="M20" s="30">
        <f t="shared" si="12"/>
        <v>41.962556999999997</v>
      </c>
      <c r="N20" s="30">
        <f t="shared" si="13"/>
        <v>38074.399999999994</v>
      </c>
      <c r="O20" s="21">
        <f t="shared" si="14"/>
        <v>12169.142953020133</v>
      </c>
      <c r="P20" s="23">
        <f t="shared" si="15"/>
        <v>50243.542953020129</v>
      </c>
      <c r="Q20" s="10" t="str">
        <f t="shared" si="5"/>
        <v>set-oct 2014</v>
      </c>
      <c r="R20" s="10" t="str">
        <f t="shared" si="16"/>
        <v>oct-nov 2014</v>
      </c>
      <c r="S20" s="24">
        <v>63</v>
      </c>
      <c r="T20" s="24">
        <v>23</v>
      </c>
      <c r="U20" s="8"/>
      <c r="V20" s="19"/>
      <c r="W20" s="19"/>
    </row>
    <row r="21" spans="2:23" x14ac:dyDescent="0.25">
      <c r="B21" s="90"/>
      <c r="C21" s="90"/>
      <c r="D21" s="8" t="s">
        <v>298</v>
      </c>
      <c r="E21" s="4">
        <v>307</v>
      </c>
      <c r="F21" s="8" t="s">
        <v>18</v>
      </c>
      <c r="G21" s="19"/>
      <c r="H21" s="19" t="s">
        <v>290</v>
      </c>
      <c r="I21" s="9">
        <v>24</v>
      </c>
      <c r="J21" s="9">
        <v>42</v>
      </c>
      <c r="K21" s="9">
        <v>6</v>
      </c>
      <c r="L21" s="30">
        <f t="shared" si="11"/>
        <v>1312.56</v>
      </c>
      <c r="M21" s="30">
        <f t="shared" si="12"/>
        <v>33.201143999999999</v>
      </c>
      <c r="N21" s="30">
        <f t="shared" si="13"/>
        <v>30124.799999999996</v>
      </c>
      <c r="O21" s="21">
        <f t="shared" si="14"/>
        <v>9628.3328859060384</v>
      </c>
      <c r="P21" s="23">
        <f t="shared" si="15"/>
        <v>39753.13288590603</v>
      </c>
      <c r="Q21" s="10" t="str">
        <f t="shared" si="5"/>
        <v>set-oct 2014</v>
      </c>
      <c r="R21" s="10" t="str">
        <f t="shared" si="16"/>
        <v>oct-nov 2014</v>
      </c>
      <c r="S21" s="24">
        <v>38</v>
      </c>
      <c r="T21" s="24">
        <v>38</v>
      </c>
      <c r="U21" s="8"/>
      <c r="V21" s="19"/>
      <c r="W21" s="19"/>
    </row>
    <row r="22" spans="2:23" x14ac:dyDescent="0.25">
      <c r="B22" s="90"/>
      <c r="C22" s="90"/>
      <c r="D22" s="8" t="s">
        <v>299</v>
      </c>
      <c r="E22" s="4">
        <v>310</v>
      </c>
      <c r="F22" s="8" t="s">
        <v>19</v>
      </c>
      <c r="G22" s="19"/>
      <c r="H22" s="19" t="s">
        <v>290</v>
      </c>
      <c r="I22" s="9">
        <v>25</v>
      </c>
      <c r="J22" s="9">
        <v>20</v>
      </c>
      <c r="K22" s="9">
        <v>6</v>
      </c>
      <c r="L22" s="30">
        <f t="shared" si="11"/>
        <v>929.73</v>
      </c>
      <c r="M22" s="30">
        <f t="shared" si="12"/>
        <v>23.517477</v>
      </c>
      <c r="N22" s="30">
        <f t="shared" si="13"/>
        <v>21338.400000000001</v>
      </c>
      <c r="O22" s="21">
        <f t="shared" si="14"/>
        <v>6820.0691275167783</v>
      </c>
      <c r="P22" s="23">
        <f t="shared" si="15"/>
        <v>28158.469127516779</v>
      </c>
      <c r="Q22" s="10" t="str">
        <f t="shared" si="5"/>
        <v>set-oct 2014</v>
      </c>
      <c r="R22" s="10" t="str">
        <f t="shared" si="16"/>
        <v>oct-nov 2014</v>
      </c>
      <c r="S22" s="24">
        <v>38</v>
      </c>
      <c r="T22" s="24">
        <v>16</v>
      </c>
      <c r="U22" s="8"/>
      <c r="V22" s="19"/>
      <c r="W22" s="19"/>
    </row>
    <row r="23" spans="2:23" x14ac:dyDescent="0.25">
      <c r="B23" s="90"/>
      <c r="C23" s="90"/>
      <c r="D23" s="8" t="s">
        <v>300</v>
      </c>
      <c r="E23" s="4">
        <v>320</v>
      </c>
      <c r="F23" s="8" t="s">
        <v>20</v>
      </c>
      <c r="G23" s="19"/>
      <c r="H23" s="19" t="s">
        <v>290</v>
      </c>
      <c r="I23" s="9">
        <v>14</v>
      </c>
      <c r="J23" s="9">
        <v>18</v>
      </c>
      <c r="K23" s="9">
        <v>4</v>
      </c>
      <c r="L23" s="30">
        <f t="shared" si="11"/>
        <v>656.28</v>
      </c>
      <c r="M23" s="30">
        <f t="shared" si="12"/>
        <v>16.600572</v>
      </c>
      <c r="N23" s="30">
        <f t="shared" si="13"/>
        <v>15062.4</v>
      </c>
      <c r="O23" s="21">
        <f t="shared" si="14"/>
        <v>4814.1664429530192</v>
      </c>
      <c r="P23" s="23">
        <f t="shared" si="15"/>
        <v>19876.566442953019</v>
      </c>
      <c r="Q23" s="10" t="str">
        <f t="shared" si="5"/>
        <v>set-oct 2014</v>
      </c>
      <c r="R23" s="10" t="str">
        <f t="shared" si="16"/>
        <v>oct-nov 2014</v>
      </c>
      <c r="S23" s="24">
        <v>20</v>
      </c>
      <c r="T23" s="24">
        <v>17</v>
      </c>
      <c r="U23" s="8"/>
      <c r="V23" s="19"/>
      <c r="W23" s="19"/>
    </row>
    <row r="24" spans="2:23" x14ac:dyDescent="0.25">
      <c r="B24" s="90"/>
      <c r="C24" s="90"/>
      <c r="D24" s="8" t="s">
        <v>301</v>
      </c>
      <c r="E24" s="4">
        <v>311</v>
      </c>
      <c r="F24" s="8" t="s">
        <v>13</v>
      </c>
      <c r="G24" s="19"/>
      <c r="H24" s="19" t="s">
        <v>290</v>
      </c>
      <c r="I24" s="9">
        <v>58</v>
      </c>
      <c r="J24" s="9">
        <v>50</v>
      </c>
      <c r="K24" s="9">
        <v>17</v>
      </c>
      <c r="L24" s="30">
        <f t="shared" si="11"/>
        <v>2278.75</v>
      </c>
      <c r="M24" s="30">
        <f t="shared" si="12"/>
        <v>57.640875000000001</v>
      </c>
      <c r="N24" s="30">
        <f t="shared" si="13"/>
        <v>52300</v>
      </c>
      <c r="O24" s="21">
        <f t="shared" si="14"/>
        <v>16715.855704697984</v>
      </c>
      <c r="P24" s="23">
        <f t="shared" si="15"/>
        <v>69015.855704697984</v>
      </c>
      <c r="Q24" s="10" t="str">
        <f t="shared" si="5"/>
        <v>set-oct 2014</v>
      </c>
      <c r="R24" s="10" t="str">
        <f t="shared" si="16"/>
        <v>oct-nov 2014</v>
      </c>
      <c r="S24" s="24">
        <v>88</v>
      </c>
      <c r="T24" s="24">
        <v>107</v>
      </c>
      <c r="U24" s="8"/>
      <c r="V24" s="19"/>
      <c r="W24" s="19"/>
    </row>
    <row r="25" spans="2:23" x14ac:dyDescent="0.25">
      <c r="B25" s="90"/>
      <c r="C25" s="90"/>
      <c r="D25" s="8" t="s">
        <v>302</v>
      </c>
      <c r="E25" s="4">
        <v>308</v>
      </c>
      <c r="F25" s="8" t="s">
        <v>21</v>
      </c>
      <c r="G25" s="19"/>
      <c r="H25" s="19" t="s">
        <v>290</v>
      </c>
      <c r="I25" s="9">
        <v>56</v>
      </c>
      <c r="J25" s="9">
        <v>113</v>
      </c>
      <c r="K25" s="9">
        <v>12</v>
      </c>
      <c r="L25" s="30">
        <f t="shared" si="11"/>
        <v>3299.63</v>
      </c>
      <c r="M25" s="30">
        <f t="shared" si="12"/>
        <v>83.463986999999989</v>
      </c>
      <c r="N25" s="30">
        <f t="shared" si="13"/>
        <v>75730.399999999994</v>
      </c>
      <c r="O25" s="21">
        <f t="shared" si="14"/>
        <v>24204.559060402684</v>
      </c>
      <c r="P25" s="23">
        <f t="shared" si="15"/>
        <v>99934.959060402674</v>
      </c>
      <c r="Q25" s="10" t="str">
        <f t="shared" si="5"/>
        <v>set-oct 2014</v>
      </c>
      <c r="R25" s="10" t="str">
        <f t="shared" si="16"/>
        <v>oct-nov 2014</v>
      </c>
      <c r="S25" s="24">
        <v>108</v>
      </c>
      <c r="T25" s="24">
        <v>97</v>
      </c>
      <c r="U25" s="8"/>
      <c r="V25" s="19"/>
      <c r="W25" s="19"/>
    </row>
    <row r="26" spans="2:23" x14ac:dyDescent="0.25">
      <c r="B26" s="90"/>
      <c r="C26" s="90"/>
      <c r="D26" s="8" t="s">
        <v>303</v>
      </c>
      <c r="E26" s="4">
        <v>303</v>
      </c>
      <c r="F26" s="8" t="s">
        <v>22</v>
      </c>
      <c r="G26" s="19"/>
      <c r="H26" s="19" t="s">
        <v>290</v>
      </c>
      <c r="I26" s="9">
        <v>23</v>
      </c>
      <c r="J26" s="9">
        <v>16</v>
      </c>
      <c r="K26" s="9">
        <v>5</v>
      </c>
      <c r="L26" s="30">
        <f t="shared" si="11"/>
        <v>802.12</v>
      </c>
      <c r="M26" s="30">
        <f t="shared" si="12"/>
        <v>20.289587999999998</v>
      </c>
      <c r="N26" s="30">
        <f t="shared" si="13"/>
        <v>18409.599999999999</v>
      </c>
      <c r="O26" s="21">
        <f t="shared" si="14"/>
        <v>5883.9812080536913</v>
      </c>
      <c r="P26" s="23">
        <f t="shared" si="15"/>
        <v>24293.581208053689</v>
      </c>
      <c r="Q26" s="10" t="str">
        <f t="shared" si="5"/>
        <v>set-oct 2014</v>
      </c>
      <c r="R26" s="10" t="str">
        <f t="shared" si="16"/>
        <v>oct-nov 2014</v>
      </c>
      <c r="S26" s="24">
        <v>30</v>
      </c>
      <c r="T26" s="24">
        <v>26</v>
      </c>
      <c r="U26" s="8"/>
      <c r="V26" s="19"/>
      <c r="W26" s="19"/>
    </row>
    <row r="27" spans="2:23" x14ac:dyDescent="0.25">
      <c r="B27" s="90"/>
      <c r="C27" s="90"/>
      <c r="D27" s="8" t="s">
        <v>304</v>
      </c>
      <c r="E27" s="4">
        <v>302</v>
      </c>
      <c r="F27" s="8" t="s">
        <v>23</v>
      </c>
      <c r="G27" s="19"/>
      <c r="H27" s="19" t="s">
        <v>290</v>
      </c>
      <c r="I27" s="9">
        <v>51</v>
      </c>
      <c r="J27" s="9">
        <v>32</v>
      </c>
      <c r="K27" s="9">
        <v>10</v>
      </c>
      <c r="L27" s="30">
        <f t="shared" si="11"/>
        <v>1695.39</v>
      </c>
      <c r="M27" s="30">
        <f t="shared" si="12"/>
        <v>42.884810999999992</v>
      </c>
      <c r="N27" s="30">
        <f t="shared" si="13"/>
        <v>38911.199999999997</v>
      </c>
      <c r="O27" s="21">
        <f t="shared" si="14"/>
        <v>12436.596644295301</v>
      </c>
      <c r="P27" s="23">
        <f t="shared" si="15"/>
        <v>51347.796644295297</v>
      </c>
      <c r="Q27" s="10" t="str">
        <f t="shared" si="5"/>
        <v>set-oct 2014</v>
      </c>
      <c r="R27" s="10" t="str">
        <f t="shared" si="16"/>
        <v>oct-nov 2014</v>
      </c>
      <c r="S27" s="24">
        <v>76</v>
      </c>
      <c r="T27" s="24">
        <v>46</v>
      </c>
      <c r="U27" s="8"/>
      <c r="V27" s="19"/>
      <c r="W27" s="19"/>
    </row>
    <row r="28" spans="2:23" x14ac:dyDescent="0.25">
      <c r="B28" s="90"/>
      <c r="C28" s="90"/>
      <c r="D28" s="8" t="s">
        <v>305</v>
      </c>
      <c r="E28" s="4">
        <v>316</v>
      </c>
      <c r="F28" s="8" t="s">
        <v>24</v>
      </c>
      <c r="G28" s="19"/>
      <c r="H28" s="19" t="s">
        <v>290</v>
      </c>
      <c r="I28" s="9">
        <v>47</v>
      </c>
      <c r="J28" s="9">
        <v>35</v>
      </c>
      <c r="K28" s="9">
        <v>12</v>
      </c>
      <c r="L28" s="30">
        <f t="shared" si="11"/>
        <v>1713.6200000000001</v>
      </c>
      <c r="M28" s="30">
        <f t="shared" si="12"/>
        <v>43.345937999999997</v>
      </c>
      <c r="N28" s="30">
        <f t="shared" si="13"/>
        <v>39329.600000000006</v>
      </c>
      <c r="O28" s="21">
        <f t="shared" si="14"/>
        <v>12570.323489932885</v>
      </c>
      <c r="P28" s="23">
        <f t="shared" si="15"/>
        <v>51899.923489932888</v>
      </c>
      <c r="Q28" s="10" t="str">
        <f t="shared" si="5"/>
        <v>set-oct 2014</v>
      </c>
      <c r="R28" s="10" t="str">
        <f t="shared" si="16"/>
        <v>oct-nov 2014</v>
      </c>
      <c r="S28" s="24">
        <v>65</v>
      </c>
      <c r="T28" s="24">
        <v>29</v>
      </c>
      <c r="U28" s="8"/>
      <c r="V28" s="19"/>
      <c r="W28" s="19"/>
    </row>
    <row r="29" spans="2:23" x14ac:dyDescent="0.25">
      <c r="B29" s="90"/>
      <c r="C29" s="90"/>
      <c r="D29" s="8" t="s">
        <v>306</v>
      </c>
      <c r="E29" s="4">
        <v>317</v>
      </c>
      <c r="F29" s="8" t="s">
        <v>25</v>
      </c>
      <c r="G29" s="19"/>
      <c r="H29" s="19" t="s">
        <v>290</v>
      </c>
      <c r="I29" s="9">
        <v>12</v>
      </c>
      <c r="J29" s="9">
        <v>10</v>
      </c>
      <c r="K29" s="9">
        <v>5</v>
      </c>
      <c r="L29" s="30">
        <f t="shared" si="11"/>
        <v>492.21000000000004</v>
      </c>
      <c r="M29" s="30">
        <f t="shared" si="12"/>
        <v>12.450429</v>
      </c>
      <c r="N29" s="30">
        <f t="shared" si="13"/>
        <v>11296.8</v>
      </c>
      <c r="O29" s="21">
        <f t="shared" si="14"/>
        <v>3610.6248322147653</v>
      </c>
      <c r="P29" s="23">
        <f t="shared" si="15"/>
        <v>14907.424832214765</v>
      </c>
      <c r="Q29" s="10" t="str">
        <f t="shared" si="5"/>
        <v>set-oct 2014</v>
      </c>
      <c r="R29" s="10" t="str">
        <f t="shared" si="16"/>
        <v>oct-nov 2014</v>
      </c>
      <c r="S29" s="24">
        <v>22</v>
      </c>
      <c r="T29" s="24">
        <v>5</v>
      </c>
      <c r="U29" s="8"/>
      <c r="V29" s="19"/>
      <c r="W29" s="19"/>
    </row>
    <row r="30" spans="2:23" x14ac:dyDescent="0.25">
      <c r="B30" s="90"/>
      <c r="C30" s="90"/>
      <c r="D30" s="8" t="s">
        <v>307</v>
      </c>
      <c r="E30" s="4">
        <v>309</v>
      </c>
      <c r="F30" s="8" t="s">
        <v>26</v>
      </c>
      <c r="G30" s="19"/>
      <c r="H30" s="19" t="s">
        <v>290</v>
      </c>
      <c r="I30" s="9">
        <v>45</v>
      </c>
      <c r="J30" s="9">
        <v>32</v>
      </c>
      <c r="K30" s="9">
        <v>7</v>
      </c>
      <c r="L30" s="30">
        <f t="shared" si="11"/>
        <v>1531.32</v>
      </c>
      <c r="M30" s="30">
        <f t="shared" si="12"/>
        <v>38.734667999999992</v>
      </c>
      <c r="N30" s="30">
        <f t="shared" si="13"/>
        <v>35145.599999999999</v>
      </c>
      <c r="O30" s="21">
        <f t="shared" si="14"/>
        <v>11233.055033557046</v>
      </c>
      <c r="P30" s="23">
        <f t="shared" si="15"/>
        <v>46378.655033557043</v>
      </c>
      <c r="Q30" s="10" t="str">
        <f t="shared" si="5"/>
        <v>set-oct 2014</v>
      </c>
      <c r="R30" s="10" t="str">
        <f t="shared" si="16"/>
        <v>oct-nov 2014</v>
      </c>
      <c r="S30" s="24">
        <v>54</v>
      </c>
      <c r="T30" s="24">
        <v>17</v>
      </c>
      <c r="U30" s="8"/>
      <c r="V30" s="19"/>
      <c r="W30" s="19"/>
    </row>
    <row r="31" spans="2:23" x14ac:dyDescent="0.25">
      <c r="B31" s="90"/>
      <c r="C31" s="90"/>
      <c r="D31" s="8" t="s">
        <v>308</v>
      </c>
      <c r="E31" s="4">
        <v>305</v>
      </c>
      <c r="F31" s="8" t="s">
        <v>27</v>
      </c>
      <c r="G31" s="19"/>
      <c r="H31" s="19" t="s">
        <v>290</v>
      </c>
      <c r="I31" s="9">
        <v>60</v>
      </c>
      <c r="J31" s="9">
        <v>64</v>
      </c>
      <c r="K31" s="9">
        <v>10</v>
      </c>
      <c r="L31" s="30">
        <f t="shared" si="11"/>
        <v>2442.8200000000002</v>
      </c>
      <c r="M31" s="30">
        <f t="shared" si="12"/>
        <v>61.791017999999987</v>
      </c>
      <c r="N31" s="30">
        <f t="shared" si="13"/>
        <v>56065.599999999999</v>
      </c>
      <c r="O31" s="21">
        <f t="shared" si="14"/>
        <v>17919.397315436243</v>
      </c>
      <c r="P31" s="23">
        <f t="shared" si="15"/>
        <v>73984.997315436238</v>
      </c>
      <c r="Q31" s="10" t="str">
        <f t="shared" si="5"/>
        <v>set-oct 2014</v>
      </c>
      <c r="R31" s="10" t="str">
        <f t="shared" si="16"/>
        <v>oct-nov 2014</v>
      </c>
      <c r="S31" s="24">
        <v>89</v>
      </c>
      <c r="T31" s="24">
        <v>33</v>
      </c>
      <c r="U31" s="8"/>
      <c r="V31" s="19"/>
      <c r="W31" s="19"/>
    </row>
    <row r="32" spans="2:23" x14ac:dyDescent="0.25">
      <c r="B32" s="90"/>
      <c r="C32" s="90"/>
      <c r="D32" s="8" t="s">
        <v>309</v>
      </c>
      <c r="E32" s="4">
        <v>318</v>
      </c>
      <c r="F32" s="8" t="s">
        <v>28</v>
      </c>
      <c r="G32" s="19"/>
      <c r="H32" s="19" t="s">
        <v>290</v>
      </c>
      <c r="I32" s="9">
        <v>33</v>
      </c>
      <c r="J32" s="9">
        <v>38</v>
      </c>
      <c r="K32" s="9">
        <v>0</v>
      </c>
      <c r="L32" s="30">
        <f t="shared" si="11"/>
        <v>1294.33</v>
      </c>
      <c r="M32" s="30">
        <f t="shared" si="12"/>
        <v>32.740016999999995</v>
      </c>
      <c r="N32" s="30">
        <f t="shared" si="13"/>
        <v>29706.399999999998</v>
      </c>
      <c r="O32" s="21">
        <f t="shared" si="14"/>
        <v>9494.6060402684543</v>
      </c>
      <c r="P32" s="23">
        <f t="shared" si="15"/>
        <v>39201.006040268454</v>
      </c>
      <c r="Q32" s="10" t="str">
        <f t="shared" si="5"/>
        <v>set-oct 2014</v>
      </c>
      <c r="R32" s="10" t="str">
        <f t="shared" si="16"/>
        <v>oct-nov 2014</v>
      </c>
      <c r="S32" s="24">
        <v>34</v>
      </c>
      <c r="T32" s="24">
        <v>18</v>
      </c>
      <c r="U32" s="8"/>
      <c r="V32" s="19"/>
      <c r="W32" s="19"/>
    </row>
    <row r="33" spans="2:23" x14ac:dyDescent="0.25">
      <c r="B33" s="90"/>
      <c r="C33" s="90"/>
      <c r="D33" s="8" t="s">
        <v>310</v>
      </c>
      <c r="E33" s="4">
        <v>301</v>
      </c>
      <c r="F33" s="8" t="s">
        <v>29</v>
      </c>
      <c r="G33" s="19"/>
      <c r="H33" s="19" t="s">
        <v>290</v>
      </c>
      <c r="I33" s="9">
        <v>138</v>
      </c>
      <c r="J33" s="9">
        <v>79</v>
      </c>
      <c r="K33" s="9">
        <v>20</v>
      </c>
      <c r="L33" s="30">
        <f t="shared" si="11"/>
        <v>4320.51</v>
      </c>
      <c r="M33" s="30">
        <f t="shared" si="12"/>
        <v>109.28709899999998</v>
      </c>
      <c r="N33" s="30">
        <f t="shared" si="13"/>
        <v>99160.799999999988</v>
      </c>
      <c r="O33" s="21">
        <f t="shared" si="14"/>
        <v>31693.262416107384</v>
      </c>
      <c r="P33" s="23">
        <f t="shared" si="15"/>
        <v>130854.06241610736</v>
      </c>
      <c r="Q33" s="10" t="str">
        <f t="shared" si="5"/>
        <v>set-oct 2014</v>
      </c>
      <c r="R33" s="10" t="str">
        <f t="shared" si="16"/>
        <v>oct-nov 2014</v>
      </c>
      <c r="S33" s="24">
        <v>185</v>
      </c>
      <c r="T33" s="24">
        <v>105</v>
      </c>
      <c r="U33" s="8"/>
      <c r="V33" s="19"/>
      <c r="W33" s="19"/>
    </row>
    <row r="34" spans="2:23" x14ac:dyDescent="0.25">
      <c r="B34" s="90"/>
      <c r="C34" s="90"/>
      <c r="D34" s="8" t="s">
        <v>311</v>
      </c>
      <c r="E34" s="4">
        <v>306</v>
      </c>
      <c r="F34" s="8" t="s">
        <v>30</v>
      </c>
      <c r="G34" s="19"/>
      <c r="H34" s="19" t="s">
        <v>290</v>
      </c>
      <c r="I34" s="9">
        <v>69</v>
      </c>
      <c r="J34" s="9">
        <v>47</v>
      </c>
      <c r="K34" s="9">
        <v>4</v>
      </c>
      <c r="L34" s="30">
        <f t="shared" si="11"/>
        <v>2187.6000000000004</v>
      </c>
      <c r="M34" s="30">
        <f t="shared" si="12"/>
        <v>55.335239999999992</v>
      </c>
      <c r="N34" s="30">
        <f t="shared" si="13"/>
        <v>50207.999999999993</v>
      </c>
      <c r="O34" s="21">
        <f t="shared" si="14"/>
        <v>16047.221476510069</v>
      </c>
      <c r="P34" s="23">
        <f t="shared" si="15"/>
        <v>66255.221476510065</v>
      </c>
      <c r="Q34" s="10" t="str">
        <f t="shared" si="5"/>
        <v>set-oct 2014</v>
      </c>
      <c r="R34" s="10" t="str">
        <f t="shared" si="16"/>
        <v>oct-nov 2014</v>
      </c>
      <c r="S34" s="24">
        <v>74</v>
      </c>
      <c r="T34" s="24">
        <v>47</v>
      </c>
      <c r="U34" s="8"/>
      <c r="V34" s="19"/>
      <c r="W34" s="19"/>
    </row>
    <row r="35" spans="2:23" x14ac:dyDescent="0.25">
      <c r="B35" s="90"/>
      <c r="C35" s="90"/>
      <c r="D35" s="8" t="s">
        <v>312</v>
      </c>
      <c r="E35" s="4">
        <v>319</v>
      </c>
      <c r="F35" s="8" t="s">
        <v>31</v>
      </c>
      <c r="G35" s="19"/>
      <c r="H35" s="19" t="s">
        <v>290</v>
      </c>
      <c r="I35" s="9">
        <v>37</v>
      </c>
      <c r="J35" s="9">
        <v>118</v>
      </c>
      <c r="K35" s="9">
        <v>17</v>
      </c>
      <c r="L35" s="30">
        <f t="shared" si="11"/>
        <v>3135.5599999999995</v>
      </c>
      <c r="M35" s="30">
        <f t="shared" si="12"/>
        <v>79.313843999999989</v>
      </c>
      <c r="N35" s="30">
        <f t="shared" si="13"/>
        <v>71964.800000000003</v>
      </c>
      <c r="O35" s="21">
        <f t="shared" si="14"/>
        <v>23001.017449664425</v>
      </c>
      <c r="P35" s="23">
        <f t="shared" si="15"/>
        <v>94965.817449664435</v>
      </c>
      <c r="Q35" s="10" t="str">
        <f t="shared" si="5"/>
        <v>set-oct 2014</v>
      </c>
      <c r="R35" s="10" t="str">
        <f t="shared" si="16"/>
        <v>oct-nov 2014</v>
      </c>
      <c r="S35" s="24">
        <v>82</v>
      </c>
      <c r="T35" s="24">
        <v>32</v>
      </c>
      <c r="U35" s="8"/>
      <c r="V35" s="19"/>
      <c r="W35" s="19"/>
    </row>
    <row r="36" spans="2:23" x14ac:dyDescent="0.25">
      <c r="B36" s="90"/>
      <c r="C36" s="90"/>
      <c r="D36" s="8" t="s">
        <v>313</v>
      </c>
      <c r="E36" s="4">
        <v>300</v>
      </c>
      <c r="F36" s="8" t="s">
        <v>6</v>
      </c>
      <c r="G36" s="19"/>
      <c r="H36" s="19" t="s">
        <v>290</v>
      </c>
      <c r="I36" s="9"/>
      <c r="J36" s="9"/>
      <c r="K36" s="9"/>
      <c r="L36" s="30"/>
      <c r="M36" s="30"/>
      <c r="N36" s="30"/>
      <c r="O36" s="21"/>
      <c r="P36" s="23"/>
      <c r="Q36" s="10" t="str">
        <f t="shared" si="5"/>
        <v xml:space="preserve"> </v>
      </c>
      <c r="R36" s="10"/>
      <c r="S36" s="8"/>
      <c r="T36" s="8"/>
      <c r="U36" s="8"/>
      <c r="V36" s="19"/>
      <c r="W36" s="19"/>
    </row>
    <row r="37" spans="2:23" x14ac:dyDescent="0.25">
      <c r="B37" s="25"/>
      <c r="C37" s="25"/>
      <c r="D37" s="26"/>
      <c r="E37" s="27"/>
      <c r="F37" s="26"/>
      <c r="G37" s="28"/>
      <c r="H37" s="28"/>
      <c r="I37" s="31">
        <f>SUM(I16:I36)</f>
        <v>800</v>
      </c>
      <c r="J37" s="31">
        <f t="shared" ref="J37:K37" si="17">SUM(J16:J36)</f>
        <v>875</v>
      </c>
      <c r="K37" s="31">
        <f t="shared" si="17"/>
        <v>176</v>
      </c>
      <c r="L37" s="32">
        <f>SUM(L16:L36)</f>
        <v>33743.729999999996</v>
      </c>
      <c r="M37" s="32">
        <f>SUM(M16:M36)</f>
        <v>853.54607699999985</v>
      </c>
      <c r="N37" s="32">
        <f t="shared" ref="N37:P37" si="18">SUM(N16:N36)</f>
        <v>774458.39999999991</v>
      </c>
      <c r="O37" s="32">
        <f t="shared" si="18"/>
        <v>247528.39127516779</v>
      </c>
      <c r="P37" s="32">
        <f t="shared" si="18"/>
        <v>1021986.7912751678</v>
      </c>
      <c r="Q37" s="29"/>
      <c r="R37" s="29"/>
      <c r="S37" s="31">
        <f t="shared" ref="S37:T37" si="19">SUM(S16:S36)</f>
        <v>1180</v>
      </c>
      <c r="T37" s="31">
        <f t="shared" si="19"/>
        <v>743</v>
      </c>
      <c r="U37" s="31">
        <f t="shared" ref="U37:W37" si="20">SUM(U16:U36)</f>
        <v>0</v>
      </c>
      <c r="V37" s="31">
        <f t="shared" si="20"/>
        <v>0</v>
      </c>
      <c r="W37" s="31">
        <f t="shared" si="20"/>
        <v>0</v>
      </c>
    </row>
    <row r="38" spans="2:23" x14ac:dyDescent="0.25">
      <c r="B38" s="90" t="s">
        <v>32</v>
      </c>
      <c r="C38" s="90">
        <v>442</v>
      </c>
      <c r="D38" s="8" t="s">
        <v>315</v>
      </c>
      <c r="E38" s="4">
        <v>307</v>
      </c>
      <c r="F38" s="8" t="s">
        <v>33</v>
      </c>
      <c r="G38" s="19"/>
      <c r="H38" s="19" t="s">
        <v>290</v>
      </c>
      <c r="I38" s="9">
        <v>99</v>
      </c>
      <c r="J38" s="9">
        <v>21</v>
      </c>
      <c r="K38" s="9">
        <v>50</v>
      </c>
      <c r="L38" s="30">
        <f t="shared" ref="L38:L45" si="21">I38*$I$276+J38*$J$276+K38*$K$276</f>
        <v>3099.1</v>
      </c>
      <c r="M38" s="30">
        <f t="shared" ref="M38:M45" si="22">I38*$I$277+J38*$J$277+K38*$K$277</f>
        <v>78.391589999999994</v>
      </c>
      <c r="N38" s="30">
        <f t="shared" ref="N38:N45" si="23">I38*$I$278+J38*$J$278+K38*$K$278</f>
        <v>71128</v>
      </c>
      <c r="O38" s="21">
        <f t="shared" ref="O38:O45" si="24">$I$279*L38</f>
        <v>22733.56375838926</v>
      </c>
      <c r="P38" s="23">
        <f t="shared" ref="P38:P45" si="25">N38+O38</f>
        <v>93861.563758389268</v>
      </c>
      <c r="Q38" s="10" t="str">
        <f t="shared" si="5"/>
        <v>set-oct 2014</v>
      </c>
      <c r="R38" s="10" t="str">
        <f t="shared" ref="R38:R45" si="26">IF(L38=0," ","oct-nov 2014")</f>
        <v>oct-nov 2014</v>
      </c>
      <c r="S38" s="24">
        <v>180</v>
      </c>
      <c r="T38" s="24">
        <v>1</v>
      </c>
      <c r="U38" s="8"/>
      <c r="V38" s="19"/>
      <c r="W38" s="19"/>
    </row>
    <row r="39" spans="2:23" x14ac:dyDescent="0.25">
      <c r="B39" s="90"/>
      <c r="C39" s="90"/>
      <c r="D39" s="8" t="s">
        <v>316</v>
      </c>
      <c r="E39" s="4">
        <v>301</v>
      </c>
      <c r="F39" s="8" t="s">
        <v>34</v>
      </c>
      <c r="G39" s="19"/>
      <c r="H39" s="19" t="s">
        <v>290</v>
      </c>
      <c r="I39" s="9">
        <v>153</v>
      </c>
      <c r="J39" s="9">
        <v>87</v>
      </c>
      <c r="K39" s="9">
        <v>62</v>
      </c>
      <c r="L39" s="30">
        <f t="shared" si="21"/>
        <v>5505.46</v>
      </c>
      <c r="M39" s="30">
        <f t="shared" si="22"/>
        <v>139.26035400000001</v>
      </c>
      <c r="N39" s="30">
        <f t="shared" si="23"/>
        <v>126356.8</v>
      </c>
      <c r="O39" s="21">
        <f t="shared" si="24"/>
        <v>40385.507382550335</v>
      </c>
      <c r="P39" s="23">
        <f t="shared" si="25"/>
        <v>166742.30738255032</v>
      </c>
      <c r="Q39" s="10" t="str">
        <f t="shared" si="5"/>
        <v>set-oct 2014</v>
      </c>
      <c r="R39" s="10" t="str">
        <f t="shared" si="26"/>
        <v>oct-nov 2014</v>
      </c>
      <c r="S39" s="24">
        <v>270</v>
      </c>
      <c r="T39" s="24">
        <v>53</v>
      </c>
      <c r="U39" s="8"/>
      <c r="V39" s="19"/>
      <c r="W39" s="19"/>
    </row>
    <row r="40" spans="2:23" x14ac:dyDescent="0.25">
      <c r="B40" s="90"/>
      <c r="C40" s="90"/>
      <c r="D40" s="8" t="s">
        <v>317</v>
      </c>
      <c r="E40" s="4">
        <v>300</v>
      </c>
      <c r="F40" s="8" t="s">
        <v>35</v>
      </c>
      <c r="G40" s="19"/>
      <c r="H40" s="19" t="s">
        <v>290</v>
      </c>
      <c r="I40" s="9">
        <v>17</v>
      </c>
      <c r="J40" s="9">
        <v>5</v>
      </c>
      <c r="K40" s="9">
        <v>5</v>
      </c>
      <c r="L40" s="30">
        <f t="shared" si="21"/>
        <v>492.21000000000004</v>
      </c>
      <c r="M40" s="30">
        <f t="shared" si="22"/>
        <v>12.450429</v>
      </c>
      <c r="N40" s="30">
        <f t="shared" si="23"/>
        <v>11296.8</v>
      </c>
      <c r="O40" s="21">
        <f t="shared" si="24"/>
        <v>3610.6248322147653</v>
      </c>
      <c r="P40" s="23">
        <f t="shared" si="25"/>
        <v>14907.424832214765</v>
      </c>
      <c r="Q40" s="10" t="str">
        <f t="shared" si="5"/>
        <v>set-oct 2014</v>
      </c>
      <c r="R40" s="10" t="str">
        <f t="shared" si="26"/>
        <v>oct-nov 2014</v>
      </c>
      <c r="S40" s="24">
        <v>25</v>
      </c>
      <c r="T40" s="24">
        <v>4</v>
      </c>
      <c r="U40" s="8"/>
      <c r="V40" s="19"/>
      <c r="W40" s="19"/>
    </row>
    <row r="41" spans="2:23" x14ac:dyDescent="0.25">
      <c r="B41" s="90"/>
      <c r="C41" s="90"/>
      <c r="D41" s="8" t="s">
        <v>318</v>
      </c>
      <c r="E41" s="4">
        <v>306</v>
      </c>
      <c r="F41" s="20" t="s">
        <v>259</v>
      </c>
      <c r="G41" s="19"/>
      <c r="H41" s="19" t="s">
        <v>290</v>
      </c>
      <c r="I41" s="9">
        <v>44</v>
      </c>
      <c r="J41" s="9">
        <v>13</v>
      </c>
      <c r="K41" s="9">
        <v>8</v>
      </c>
      <c r="L41" s="30">
        <f t="shared" si="21"/>
        <v>1184.95</v>
      </c>
      <c r="M41" s="30">
        <f t="shared" si="22"/>
        <v>29.973254999999998</v>
      </c>
      <c r="N41" s="30">
        <f t="shared" si="23"/>
        <v>27196</v>
      </c>
      <c r="O41" s="21">
        <f t="shared" si="24"/>
        <v>8692.2449664429532</v>
      </c>
      <c r="P41" s="23">
        <f t="shared" si="25"/>
        <v>35888.244966442951</v>
      </c>
      <c r="Q41" s="10" t="str">
        <f t="shared" si="5"/>
        <v>set-oct 2014</v>
      </c>
      <c r="R41" s="10" t="str">
        <f t="shared" si="26"/>
        <v>oct-nov 2014</v>
      </c>
      <c r="S41" s="24">
        <v>64</v>
      </c>
      <c r="T41" s="24">
        <v>9</v>
      </c>
      <c r="U41" s="8"/>
      <c r="V41" s="19"/>
      <c r="W41" s="19"/>
    </row>
    <row r="42" spans="2:23" x14ac:dyDescent="0.25">
      <c r="B42" s="90"/>
      <c r="C42" s="90"/>
      <c r="D42" s="8" t="s">
        <v>319</v>
      </c>
      <c r="E42" s="4">
        <v>303</v>
      </c>
      <c r="F42" s="8" t="s">
        <v>37</v>
      </c>
      <c r="G42" s="19"/>
      <c r="H42" s="19" t="s">
        <v>290</v>
      </c>
      <c r="I42" s="9">
        <v>85</v>
      </c>
      <c r="J42" s="9">
        <v>79</v>
      </c>
      <c r="K42" s="9">
        <v>30</v>
      </c>
      <c r="L42" s="30">
        <f t="shared" si="21"/>
        <v>3536.6200000000003</v>
      </c>
      <c r="M42" s="30">
        <f t="shared" si="22"/>
        <v>89.458637999999993</v>
      </c>
      <c r="N42" s="30">
        <f t="shared" si="23"/>
        <v>81169.600000000006</v>
      </c>
      <c r="O42" s="21">
        <f t="shared" si="24"/>
        <v>25943.008053691276</v>
      </c>
      <c r="P42" s="23">
        <f t="shared" si="25"/>
        <v>107112.60805369128</v>
      </c>
      <c r="Q42" s="10" t="str">
        <f t="shared" si="5"/>
        <v>set-oct 2014</v>
      </c>
      <c r="R42" s="10" t="str">
        <f t="shared" si="26"/>
        <v>oct-nov 2014</v>
      </c>
      <c r="S42" s="24">
        <v>137</v>
      </c>
      <c r="T42" s="24">
        <v>8</v>
      </c>
      <c r="U42" s="8"/>
      <c r="V42" s="19"/>
      <c r="W42" s="19"/>
    </row>
    <row r="43" spans="2:23" x14ac:dyDescent="0.25">
      <c r="B43" s="90"/>
      <c r="C43" s="90"/>
      <c r="D43" s="8" t="s">
        <v>320</v>
      </c>
      <c r="E43" s="4">
        <v>302</v>
      </c>
      <c r="F43" s="8" t="s">
        <v>36</v>
      </c>
      <c r="G43" s="19"/>
      <c r="H43" s="19" t="s">
        <v>290</v>
      </c>
      <c r="I43" s="9">
        <v>103</v>
      </c>
      <c r="J43" s="9">
        <v>52</v>
      </c>
      <c r="K43" s="9">
        <v>41</v>
      </c>
      <c r="L43" s="30">
        <f t="shared" si="21"/>
        <v>3573.08</v>
      </c>
      <c r="M43" s="30">
        <f t="shared" si="22"/>
        <v>90.380891999999989</v>
      </c>
      <c r="N43" s="30">
        <f t="shared" si="23"/>
        <v>82006.399999999994</v>
      </c>
      <c r="O43" s="21">
        <f t="shared" si="24"/>
        <v>26210.46174496644</v>
      </c>
      <c r="P43" s="23">
        <f t="shared" si="25"/>
        <v>108216.86174496643</v>
      </c>
      <c r="Q43" s="10" t="str">
        <f t="shared" si="5"/>
        <v>set-oct 2014</v>
      </c>
      <c r="R43" s="10" t="str">
        <f t="shared" si="26"/>
        <v>oct-nov 2014</v>
      </c>
      <c r="S43" s="24">
        <v>169</v>
      </c>
      <c r="T43" s="24">
        <v>38</v>
      </c>
      <c r="U43" s="8"/>
      <c r="V43" s="19"/>
      <c r="W43" s="19"/>
    </row>
    <row r="44" spans="2:23" x14ac:dyDescent="0.25">
      <c r="B44" s="90"/>
      <c r="C44" s="90"/>
      <c r="D44" s="8" t="s">
        <v>321</v>
      </c>
      <c r="E44" s="4">
        <v>304</v>
      </c>
      <c r="F44" s="8" t="s">
        <v>38</v>
      </c>
      <c r="G44" s="19"/>
      <c r="H44" s="19" t="s">
        <v>290</v>
      </c>
      <c r="I44" s="9">
        <v>34</v>
      </c>
      <c r="J44" s="9">
        <v>38</v>
      </c>
      <c r="K44" s="9">
        <v>16</v>
      </c>
      <c r="L44" s="30">
        <f t="shared" si="21"/>
        <v>1604.24</v>
      </c>
      <c r="M44" s="30">
        <f t="shared" si="22"/>
        <v>40.579175999999997</v>
      </c>
      <c r="N44" s="30">
        <f t="shared" si="23"/>
        <v>36819.199999999997</v>
      </c>
      <c r="O44" s="21">
        <f t="shared" si="24"/>
        <v>11767.962416107383</v>
      </c>
      <c r="P44" s="23">
        <f t="shared" si="25"/>
        <v>48587.162416107378</v>
      </c>
      <c r="Q44" s="10" t="str">
        <f t="shared" si="5"/>
        <v>set-oct 2014</v>
      </c>
      <c r="R44" s="10" t="str">
        <f t="shared" si="26"/>
        <v>oct-nov 2014</v>
      </c>
      <c r="S44" s="24">
        <v>62</v>
      </c>
      <c r="T44" s="24">
        <v>23</v>
      </c>
      <c r="U44" s="8"/>
      <c r="V44" s="19"/>
      <c r="W44" s="19"/>
    </row>
    <row r="45" spans="2:23" x14ac:dyDescent="0.25">
      <c r="B45" s="90"/>
      <c r="C45" s="90"/>
      <c r="D45" s="8" t="s">
        <v>322</v>
      </c>
      <c r="E45" s="4">
        <v>305</v>
      </c>
      <c r="F45" s="8" t="s">
        <v>39</v>
      </c>
      <c r="G45" s="19"/>
      <c r="H45" s="19" t="s">
        <v>290</v>
      </c>
      <c r="I45" s="9">
        <v>24</v>
      </c>
      <c r="J45" s="9">
        <v>16</v>
      </c>
      <c r="K45" s="9">
        <v>12</v>
      </c>
      <c r="L45" s="30">
        <f t="shared" si="21"/>
        <v>947.96</v>
      </c>
      <c r="M45" s="30">
        <f t="shared" si="22"/>
        <v>23.978603999999997</v>
      </c>
      <c r="N45" s="30">
        <f t="shared" si="23"/>
        <v>21756.799999999999</v>
      </c>
      <c r="O45" s="21">
        <f t="shared" si="24"/>
        <v>6953.7959731543624</v>
      </c>
      <c r="P45" s="23">
        <f t="shared" si="25"/>
        <v>28710.595973154363</v>
      </c>
      <c r="Q45" s="10" t="str">
        <f t="shared" si="5"/>
        <v>set-oct 2014</v>
      </c>
      <c r="R45" s="10" t="str">
        <f t="shared" si="26"/>
        <v>oct-nov 2014</v>
      </c>
      <c r="S45" s="24">
        <v>40</v>
      </c>
      <c r="T45" s="24">
        <v>9</v>
      </c>
      <c r="U45" s="8"/>
      <c r="V45" s="19"/>
      <c r="W45" s="19"/>
    </row>
    <row r="46" spans="2:23" x14ac:dyDescent="0.25">
      <c r="B46" s="90"/>
      <c r="C46" s="90"/>
      <c r="D46" s="8" t="s">
        <v>317</v>
      </c>
      <c r="E46" s="4">
        <v>300</v>
      </c>
      <c r="F46" s="8" t="s">
        <v>236</v>
      </c>
      <c r="G46" s="19"/>
      <c r="H46" s="19" t="s">
        <v>290</v>
      </c>
      <c r="I46" s="9"/>
      <c r="J46" s="9"/>
      <c r="K46" s="9"/>
      <c r="L46" s="30"/>
      <c r="M46" s="30"/>
      <c r="N46" s="30"/>
      <c r="O46" s="21"/>
      <c r="P46" s="23"/>
      <c r="Q46" s="10" t="str">
        <f t="shared" si="5"/>
        <v xml:space="preserve"> </v>
      </c>
      <c r="R46" s="10"/>
      <c r="S46" s="8"/>
      <c r="T46" s="8"/>
      <c r="U46" s="8"/>
      <c r="V46" s="19"/>
      <c r="W46" s="19"/>
    </row>
    <row r="47" spans="2:23" x14ac:dyDescent="0.25">
      <c r="B47" s="25"/>
      <c r="C47" s="25"/>
      <c r="D47" s="26"/>
      <c r="E47" s="27"/>
      <c r="F47" s="26"/>
      <c r="G47" s="28"/>
      <c r="H47" s="28"/>
      <c r="I47" s="31">
        <f>SUM(I38:I46)</f>
        <v>559</v>
      </c>
      <c r="J47" s="31">
        <f t="shared" ref="J47:K47" si="27">SUM(J38:J46)</f>
        <v>311</v>
      </c>
      <c r="K47" s="31">
        <f t="shared" si="27"/>
        <v>224</v>
      </c>
      <c r="L47" s="32">
        <f>SUM(L38:L46)</f>
        <v>19943.620000000003</v>
      </c>
      <c r="M47" s="32">
        <f>SUM(M38:M46)</f>
        <v>504.47293800000006</v>
      </c>
      <c r="N47" s="32">
        <f t="shared" ref="N47:P47" si="28">SUM(N38:N46)</f>
        <v>457729.6</v>
      </c>
      <c r="O47" s="32">
        <f t="shared" si="28"/>
        <v>146297.16912751677</v>
      </c>
      <c r="P47" s="32">
        <f t="shared" si="28"/>
        <v>604026.76912751677</v>
      </c>
      <c r="Q47" s="29"/>
      <c r="R47" s="29"/>
      <c r="S47" s="31">
        <f t="shared" ref="S47:T47" si="29">SUM(S38:S46)</f>
        <v>947</v>
      </c>
      <c r="T47" s="31">
        <f t="shared" si="29"/>
        <v>145</v>
      </c>
      <c r="U47" s="31">
        <f t="shared" ref="U47:W47" si="30">SUM(U38:U46)</f>
        <v>0</v>
      </c>
      <c r="V47" s="31">
        <f t="shared" si="30"/>
        <v>0</v>
      </c>
      <c r="W47" s="31">
        <f t="shared" si="30"/>
        <v>0</v>
      </c>
    </row>
    <row r="48" spans="2:23" x14ac:dyDescent="0.25">
      <c r="B48" s="90" t="s">
        <v>40</v>
      </c>
      <c r="C48" s="90">
        <v>443</v>
      </c>
      <c r="D48" s="33" t="s">
        <v>324</v>
      </c>
      <c r="E48" s="4">
        <v>302</v>
      </c>
      <c r="F48" s="8" t="s">
        <v>41</v>
      </c>
      <c r="G48" s="19"/>
      <c r="H48" s="19" t="s">
        <v>290</v>
      </c>
      <c r="I48" s="9">
        <v>99</v>
      </c>
      <c r="J48" s="9">
        <v>151</v>
      </c>
      <c r="K48" s="9">
        <v>6</v>
      </c>
      <c r="L48" s="30">
        <f t="shared" ref="L48:L57" si="31">I48*$I$276+J48*$J$276+K48*$K$276</f>
        <v>4666.88</v>
      </c>
      <c r="M48" s="30">
        <f t="shared" ref="M48:M57" si="32">I48*$I$277+J48*$J$277+K48*$K$277</f>
        <v>118.04851199999999</v>
      </c>
      <c r="N48" s="30">
        <f t="shared" ref="N48:N57" si="33">I48*$I$278+J48*$J$278+K48*$K$278</f>
        <v>107110.39999999999</v>
      </c>
      <c r="O48" s="21">
        <f t="shared" ref="O48:O57" si="34">$I$279*L48</f>
        <v>34234.072483221476</v>
      </c>
      <c r="P48" s="23">
        <f t="shared" ref="P48:P57" si="35">N48+O48</f>
        <v>141344.47248322147</v>
      </c>
      <c r="Q48" s="10" t="str">
        <f t="shared" si="5"/>
        <v>set-oct 2014</v>
      </c>
      <c r="R48" s="10" t="str">
        <f t="shared" ref="R48:R57" si="36">IF(L48=0," ","oct-nov 2014")</f>
        <v>oct-nov 2014</v>
      </c>
      <c r="S48" s="24">
        <v>134</v>
      </c>
      <c r="T48" s="24">
        <v>104</v>
      </c>
      <c r="U48" s="8"/>
      <c r="V48" s="19"/>
      <c r="W48" s="19"/>
    </row>
    <row r="49" spans="2:23" x14ac:dyDescent="0.25">
      <c r="B49" s="90"/>
      <c r="C49" s="90"/>
      <c r="D49" s="33" t="s">
        <v>325</v>
      </c>
      <c r="E49" s="4">
        <v>303</v>
      </c>
      <c r="F49" s="8" t="s">
        <v>42</v>
      </c>
      <c r="G49" s="19"/>
      <c r="H49" s="19" t="s">
        <v>290</v>
      </c>
      <c r="I49" s="9">
        <v>154</v>
      </c>
      <c r="J49" s="9">
        <v>159</v>
      </c>
      <c r="K49" s="9">
        <v>7</v>
      </c>
      <c r="L49" s="30">
        <f t="shared" si="31"/>
        <v>5833.5999999999995</v>
      </c>
      <c r="M49" s="30">
        <f t="shared" si="32"/>
        <v>147.56063999999998</v>
      </c>
      <c r="N49" s="30">
        <f t="shared" si="33"/>
        <v>133887.99999999997</v>
      </c>
      <c r="O49" s="21">
        <f t="shared" si="34"/>
        <v>42792.590604026838</v>
      </c>
      <c r="P49" s="23">
        <f t="shared" si="35"/>
        <v>176680.5906040268</v>
      </c>
      <c r="Q49" s="10" t="str">
        <f t="shared" si="5"/>
        <v>set-oct 2014</v>
      </c>
      <c r="R49" s="10" t="str">
        <f t="shared" si="36"/>
        <v>oct-nov 2014</v>
      </c>
      <c r="S49" s="24">
        <v>182</v>
      </c>
      <c r="T49" s="24">
        <v>83</v>
      </c>
      <c r="U49" s="8"/>
      <c r="V49" s="19"/>
      <c r="W49" s="19"/>
    </row>
    <row r="50" spans="2:23" x14ac:dyDescent="0.25">
      <c r="B50" s="90"/>
      <c r="C50" s="90"/>
      <c r="D50" s="33" t="s">
        <v>326</v>
      </c>
      <c r="E50" s="4">
        <v>300</v>
      </c>
      <c r="F50" s="8" t="s">
        <v>43</v>
      </c>
      <c r="G50" s="19"/>
      <c r="H50" s="19" t="s">
        <v>290</v>
      </c>
      <c r="I50" s="9">
        <v>30</v>
      </c>
      <c r="J50" s="9">
        <v>33</v>
      </c>
      <c r="K50" s="9">
        <v>2</v>
      </c>
      <c r="L50" s="30">
        <f t="shared" si="31"/>
        <v>1184.95</v>
      </c>
      <c r="M50" s="30">
        <f t="shared" si="32"/>
        <v>29.973254999999995</v>
      </c>
      <c r="N50" s="30">
        <f t="shared" si="33"/>
        <v>27195.999999999996</v>
      </c>
      <c r="O50" s="21">
        <f t="shared" si="34"/>
        <v>8692.2449664429532</v>
      </c>
      <c r="P50" s="23">
        <f t="shared" si="35"/>
        <v>35888.244966442951</v>
      </c>
      <c r="Q50" s="10" t="str">
        <f t="shared" si="5"/>
        <v>set-oct 2014</v>
      </c>
      <c r="R50" s="10" t="str">
        <f t="shared" si="36"/>
        <v>oct-nov 2014</v>
      </c>
      <c r="S50" s="24">
        <v>41</v>
      </c>
      <c r="T50" s="24">
        <v>23</v>
      </c>
      <c r="U50" s="8"/>
      <c r="V50" s="19"/>
      <c r="W50" s="19"/>
    </row>
    <row r="51" spans="2:23" x14ac:dyDescent="0.25">
      <c r="B51" s="90"/>
      <c r="C51" s="90"/>
      <c r="D51" s="33" t="s">
        <v>326</v>
      </c>
      <c r="E51" s="4">
        <v>300</v>
      </c>
      <c r="F51" s="8" t="s">
        <v>44</v>
      </c>
      <c r="G51" s="19"/>
      <c r="H51" s="19" t="s">
        <v>290</v>
      </c>
      <c r="I51" s="9">
        <v>29</v>
      </c>
      <c r="J51" s="9">
        <v>13</v>
      </c>
      <c r="K51" s="9">
        <v>1</v>
      </c>
      <c r="L51" s="30">
        <f t="shared" si="31"/>
        <v>783.89</v>
      </c>
      <c r="M51" s="30">
        <f t="shared" si="32"/>
        <v>19.828461000000001</v>
      </c>
      <c r="N51" s="30">
        <f t="shared" si="33"/>
        <v>17991.2</v>
      </c>
      <c r="O51" s="21">
        <f t="shared" si="34"/>
        <v>5750.2543624161071</v>
      </c>
      <c r="P51" s="23">
        <f t="shared" si="35"/>
        <v>23741.454362416109</v>
      </c>
      <c r="Q51" s="10" t="str">
        <f t="shared" si="5"/>
        <v>set-oct 2014</v>
      </c>
      <c r="R51" s="10" t="str">
        <f t="shared" si="36"/>
        <v>oct-nov 2014</v>
      </c>
      <c r="S51" s="24">
        <v>34</v>
      </c>
      <c r="T51" s="24">
        <v>10</v>
      </c>
      <c r="U51" s="8"/>
      <c r="V51" s="19"/>
      <c r="W51" s="19"/>
    </row>
    <row r="52" spans="2:23" x14ac:dyDescent="0.25">
      <c r="B52" s="90"/>
      <c r="C52" s="90"/>
      <c r="D52" s="33" t="s">
        <v>326</v>
      </c>
      <c r="E52" s="4">
        <v>300</v>
      </c>
      <c r="F52" s="8" t="s">
        <v>45</v>
      </c>
      <c r="G52" s="19"/>
      <c r="H52" s="19" t="s">
        <v>290</v>
      </c>
      <c r="I52" s="9">
        <v>40</v>
      </c>
      <c r="J52" s="9">
        <v>24</v>
      </c>
      <c r="K52" s="9">
        <v>6</v>
      </c>
      <c r="L52" s="30">
        <f t="shared" si="31"/>
        <v>1276.0999999999999</v>
      </c>
      <c r="M52" s="30">
        <f t="shared" si="32"/>
        <v>32.278889999999997</v>
      </c>
      <c r="N52" s="30">
        <f t="shared" si="33"/>
        <v>29288</v>
      </c>
      <c r="O52" s="21">
        <f t="shared" si="34"/>
        <v>9360.879194630872</v>
      </c>
      <c r="P52" s="23">
        <f t="shared" si="35"/>
        <v>38648.87919463087</v>
      </c>
      <c r="Q52" s="10" t="str">
        <f t="shared" si="5"/>
        <v>set-oct 2014</v>
      </c>
      <c r="R52" s="10" t="str">
        <f t="shared" si="36"/>
        <v>oct-nov 2014</v>
      </c>
      <c r="S52" s="24">
        <v>46</v>
      </c>
      <c r="T52" s="24">
        <v>14</v>
      </c>
      <c r="U52" s="8"/>
      <c r="V52" s="19"/>
      <c r="W52" s="19"/>
    </row>
    <row r="53" spans="2:23" x14ac:dyDescent="0.25">
      <c r="B53" s="90"/>
      <c r="C53" s="90"/>
      <c r="D53" s="33" t="s">
        <v>324</v>
      </c>
      <c r="E53" s="4">
        <v>302</v>
      </c>
      <c r="F53" s="8" t="s">
        <v>46</v>
      </c>
      <c r="G53" s="19"/>
      <c r="H53" s="19" t="s">
        <v>290</v>
      </c>
      <c r="I53" s="9">
        <v>29</v>
      </c>
      <c r="J53" s="9">
        <v>65</v>
      </c>
      <c r="K53" s="9">
        <v>2</v>
      </c>
      <c r="L53" s="30">
        <f t="shared" si="31"/>
        <v>1750.08</v>
      </c>
      <c r="M53" s="30">
        <f t="shared" si="32"/>
        <v>44.268191999999999</v>
      </c>
      <c r="N53" s="30">
        <f t="shared" si="33"/>
        <v>40166.400000000001</v>
      </c>
      <c r="O53" s="21">
        <f t="shared" si="34"/>
        <v>12837.777181208052</v>
      </c>
      <c r="P53" s="23">
        <f t="shared" si="35"/>
        <v>53004.177181208055</v>
      </c>
      <c r="Q53" s="10" t="str">
        <f t="shared" si="5"/>
        <v>set-oct 2014</v>
      </c>
      <c r="R53" s="10" t="str">
        <f t="shared" si="36"/>
        <v>oct-nov 2014</v>
      </c>
      <c r="S53" s="24">
        <v>37</v>
      </c>
      <c r="T53" s="24">
        <v>35</v>
      </c>
      <c r="U53" s="8"/>
      <c r="V53" s="19"/>
      <c r="W53" s="19"/>
    </row>
    <row r="54" spans="2:23" x14ac:dyDescent="0.25">
      <c r="B54" s="90"/>
      <c r="C54" s="90"/>
      <c r="D54" s="33" t="s">
        <v>326</v>
      </c>
      <c r="E54" s="4">
        <v>300</v>
      </c>
      <c r="F54" s="8" t="s">
        <v>47</v>
      </c>
      <c r="G54" s="19"/>
      <c r="H54" s="19" t="s">
        <v>290</v>
      </c>
      <c r="I54" s="9">
        <v>17</v>
      </c>
      <c r="J54" s="9">
        <v>37</v>
      </c>
      <c r="K54" s="9">
        <v>1</v>
      </c>
      <c r="L54" s="30">
        <f t="shared" si="31"/>
        <v>1002.6500000000001</v>
      </c>
      <c r="M54" s="30">
        <f t="shared" si="32"/>
        <v>25.361984999999997</v>
      </c>
      <c r="N54" s="30">
        <f t="shared" si="33"/>
        <v>23012</v>
      </c>
      <c r="O54" s="21">
        <f t="shared" si="34"/>
        <v>7354.9765100671138</v>
      </c>
      <c r="P54" s="23">
        <f t="shared" si="35"/>
        <v>30366.976510067114</v>
      </c>
      <c r="Q54" s="10" t="str">
        <f t="shared" si="5"/>
        <v>set-oct 2014</v>
      </c>
      <c r="R54" s="10" t="str">
        <f t="shared" si="36"/>
        <v>oct-nov 2014</v>
      </c>
      <c r="S54" s="24">
        <v>20</v>
      </c>
      <c r="T54" s="24">
        <v>23</v>
      </c>
      <c r="U54" s="8"/>
      <c r="V54" s="19"/>
      <c r="W54" s="19"/>
    </row>
    <row r="55" spans="2:23" x14ac:dyDescent="0.25">
      <c r="B55" s="90"/>
      <c r="C55" s="90"/>
      <c r="D55" s="33" t="s">
        <v>326</v>
      </c>
      <c r="E55" s="4">
        <v>300</v>
      </c>
      <c r="F55" s="8" t="s">
        <v>48</v>
      </c>
      <c r="G55" s="19"/>
      <c r="H55" s="19" t="s">
        <v>290</v>
      </c>
      <c r="I55" s="9">
        <v>19</v>
      </c>
      <c r="J55" s="9">
        <v>58</v>
      </c>
      <c r="K55" s="9">
        <v>4</v>
      </c>
      <c r="L55" s="30">
        <f t="shared" si="31"/>
        <v>1476.63</v>
      </c>
      <c r="M55" s="30">
        <f t="shared" si="32"/>
        <v>37.351286999999992</v>
      </c>
      <c r="N55" s="30">
        <f t="shared" si="33"/>
        <v>33890.399999999994</v>
      </c>
      <c r="O55" s="21">
        <f t="shared" si="34"/>
        <v>10831.874496644296</v>
      </c>
      <c r="P55" s="23">
        <f t="shared" si="35"/>
        <v>44722.274496644292</v>
      </c>
      <c r="Q55" s="10" t="str">
        <f t="shared" si="5"/>
        <v>set-oct 2014</v>
      </c>
      <c r="R55" s="10" t="str">
        <f t="shared" si="36"/>
        <v>oct-nov 2014</v>
      </c>
      <c r="S55" s="24">
        <v>26</v>
      </c>
      <c r="T55" s="24">
        <v>24</v>
      </c>
      <c r="U55" s="8"/>
      <c r="V55" s="19"/>
      <c r="W55" s="19"/>
    </row>
    <row r="56" spans="2:23" x14ac:dyDescent="0.25">
      <c r="B56" s="90"/>
      <c r="C56" s="90"/>
      <c r="D56" s="33" t="s">
        <v>324</v>
      </c>
      <c r="E56" s="4">
        <v>302</v>
      </c>
      <c r="F56" s="8" t="s">
        <v>50</v>
      </c>
      <c r="G56" s="19"/>
      <c r="H56" s="19" t="s">
        <v>290</v>
      </c>
      <c r="I56" s="9">
        <v>46</v>
      </c>
      <c r="J56" s="9">
        <v>56</v>
      </c>
      <c r="K56" s="9">
        <v>8</v>
      </c>
      <c r="L56" s="30">
        <f t="shared" si="31"/>
        <v>2005.3</v>
      </c>
      <c r="M56" s="30">
        <f t="shared" si="32"/>
        <v>50.723970000000001</v>
      </c>
      <c r="N56" s="30">
        <f t="shared" si="33"/>
        <v>46023.999999999993</v>
      </c>
      <c r="O56" s="21">
        <f t="shared" si="34"/>
        <v>14709.953020134228</v>
      </c>
      <c r="P56" s="23">
        <f t="shared" si="35"/>
        <v>60733.95302013422</v>
      </c>
      <c r="Q56" s="10" t="str">
        <f t="shared" si="5"/>
        <v>set-oct 2014</v>
      </c>
      <c r="R56" s="10" t="str">
        <f t="shared" si="36"/>
        <v>oct-nov 2014</v>
      </c>
      <c r="S56" s="24">
        <v>58</v>
      </c>
      <c r="T56" s="24">
        <v>34</v>
      </c>
      <c r="U56" s="8"/>
      <c r="V56" s="19"/>
      <c r="W56" s="19"/>
    </row>
    <row r="57" spans="2:23" x14ac:dyDescent="0.25">
      <c r="B57" s="90"/>
      <c r="C57" s="90"/>
      <c r="D57" s="33" t="s">
        <v>326</v>
      </c>
      <c r="E57" s="4">
        <v>300</v>
      </c>
      <c r="F57" s="8" t="s">
        <v>49</v>
      </c>
      <c r="G57" s="19"/>
      <c r="H57" s="19" t="s">
        <v>290</v>
      </c>
      <c r="I57" s="9">
        <v>22</v>
      </c>
      <c r="J57" s="9">
        <v>27</v>
      </c>
      <c r="K57" s="9">
        <v>2</v>
      </c>
      <c r="L57" s="30">
        <f t="shared" si="31"/>
        <v>929.73</v>
      </c>
      <c r="M57" s="30">
        <f t="shared" si="32"/>
        <v>23.517476999999996</v>
      </c>
      <c r="N57" s="30">
        <f t="shared" si="33"/>
        <v>21338.399999999998</v>
      </c>
      <c r="O57" s="21">
        <f t="shared" si="34"/>
        <v>6820.0691275167783</v>
      </c>
      <c r="P57" s="23">
        <f t="shared" si="35"/>
        <v>28158.469127516775</v>
      </c>
      <c r="Q57" s="10" t="str">
        <f t="shared" si="5"/>
        <v>set-oct 2014</v>
      </c>
      <c r="R57" s="10" t="str">
        <f t="shared" si="36"/>
        <v>oct-nov 2014</v>
      </c>
      <c r="S57" s="24">
        <v>32</v>
      </c>
      <c r="T57" s="24">
        <v>13</v>
      </c>
      <c r="U57" s="8"/>
      <c r="V57" s="19"/>
      <c r="W57" s="19"/>
    </row>
    <row r="58" spans="2:23" x14ac:dyDescent="0.25">
      <c r="B58" s="90"/>
      <c r="C58" s="90"/>
      <c r="D58" s="33" t="s">
        <v>326</v>
      </c>
      <c r="E58" s="4">
        <v>300</v>
      </c>
      <c r="F58" s="8" t="s">
        <v>237</v>
      </c>
      <c r="G58" s="19"/>
      <c r="H58" s="19" t="s">
        <v>290</v>
      </c>
      <c r="I58" s="9"/>
      <c r="J58" s="9"/>
      <c r="K58" s="9"/>
      <c r="L58" s="30"/>
      <c r="M58" s="30"/>
      <c r="N58" s="30"/>
      <c r="O58" s="21"/>
      <c r="P58" s="23"/>
      <c r="Q58" s="10" t="str">
        <f t="shared" si="5"/>
        <v xml:space="preserve"> </v>
      </c>
      <c r="R58" s="10"/>
      <c r="S58" s="8"/>
      <c r="T58" s="8"/>
      <c r="U58" s="8"/>
      <c r="V58" s="19"/>
      <c r="W58" s="19"/>
    </row>
    <row r="59" spans="2:23" x14ac:dyDescent="0.25">
      <c r="B59" s="25"/>
      <c r="C59" s="25"/>
      <c r="D59" s="26"/>
      <c r="E59" s="27"/>
      <c r="F59" s="26"/>
      <c r="G59" s="28"/>
      <c r="H59" s="28"/>
      <c r="I59" s="31">
        <f>SUM(I48:I58)</f>
        <v>485</v>
      </c>
      <c r="J59" s="31">
        <f t="shared" ref="J59:K59" si="37">SUM(J48:J58)</f>
        <v>623</v>
      </c>
      <c r="K59" s="31">
        <f t="shared" si="37"/>
        <v>39</v>
      </c>
      <c r="L59" s="32">
        <f>SUM(L48:L58)</f>
        <v>20909.810000000001</v>
      </c>
      <c r="M59" s="32">
        <f>SUM(M48:M58)</f>
        <v>528.91266900000005</v>
      </c>
      <c r="N59" s="32">
        <f t="shared" ref="N59:P59" si="38">SUM(N48:N58)</f>
        <v>479904.80000000005</v>
      </c>
      <c r="O59" s="32">
        <f t="shared" si="38"/>
        <v>153384.69194630874</v>
      </c>
      <c r="P59" s="32">
        <f t="shared" si="38"/>
        <v>633289.49194630864</v>
      </c>
      <c r="Q59" s="29"/>
      <c r="R59" s="29"/>
      <c r="S59" s="31">
        <f t="shared" ref="S59:T59" si="39">SUM(S48:S58)</f>
        <v>610</v>
      </c>
      <c r="T59" s="31">
        <f t="shared" si="39"/>
        <v>363</v>
      </c>
      <c r="U59" s="31">
        <f t="shared" ref="U59:W59" si="40">SUM(U48:U58)</f>
        <v>0</v>
      </c>
      <c r="V59" s="31">
        <f t="shared" si="40"/>
        <v>0</v>
      </c>
      <c r="W59" s="31">
        <f t="shared" si="40"/>
        <v>0</v>
      </c>
    </row>
    <row r="60" spans="2:23" s="7" customFormat="1" x14ac:dyDescent="0.25">
      <c r="B60" s="90" t="s">
        <v>51</v>
      </c>
      <c r="C60" s="90">
        <v>444</v>
      </c>
      <c r="D60" s="34" t="s">
        <v>328</v>
      </c>
      <c r="E60" s="4">
        <v>301</v>
      </c>
      <c r="F60" s="8" t="s">
        <v>53</v>
      </c>
      <c r="G60" s="19"/>
      <c r="H60" s="19" t="s">
        <v>290</v>
      </c>
      <c r="I60" s="9">
        <v>28</v>
      </c>
      <c r="J60" s="9">
        <v>21</v>
      </c>
      <c r="K60" s="9">
        <v>3</v>
      </c>
      <c r="L60" s="30">
        <f t="shared" ref="L60:L70" si="41">I60*$I$276+J60*$J$276+K60*$K$276</f>
        <v>947.96</v>
      </c>
      <c r="M60" s="30">
        <f t="shared" ref="M60:M70" si="42">I60*$I$277+J60*$J$277+K60*$K$277</f>
        <v>23.978603999999997</v>
      </c>
      <c r="N60" s="30">
        <f t="shared" ref="N60:N70" si="43">I60*$I$278+J60*$J$278+K60*$K$278</f>
        <v>21756.799999999999</v>
      </c>
      <c r="O60" s="21">
        <f t="shared" ref="O60:O70" si="44">$I$279*L60</f>
        <v>6953.7959731543624</v>
      </c>
      <c r="P60" s="23">
        <f t="shared" ref="P60:P70" si="45">N60+O60</f>
        <v>28710.595973154363</v>
      </c>
      <c r="Q60" s="10" t="str">
        <f t="shared" si="5"/>
        <v>set-oct 2014</v>
      </c>
      <c r="R60" s="10" t="str">
        <f t="shared" ref="R60:R70" si="46">IF(L60=0," ","oct-nov 2014")</f>
        <v>oct-nov 2014</v>
      </c>
      <c r="S60" s="24">
        <v>43</v>
      </c>
      <c r="T60" s="24">
        <v>24</v>
      </c>
      <c r="U60" s="35"/>
      <c r="V60" s="19"/>
      <c r="W60" s="19"/>
    </row>
    <row r="61" spans="2:23" s="7" customFormat="1" x14ac:dyDescent="0.25">
      <c r="B61" s="90"/>
      <c r="C61" s="90"/>
      <c r="D61" s="34" t="s">
        <v>329</v>
      </c>
      <c r="E61" s="4">
        <v>308</v>
      </c>
      <c r="F61" s="8" t="s">
        <v>52</v>
      </c>
      <c r="G61" s="19"/>
      <c r="H61" s="19" t="s">
        <v>290</v>
      </c>
      <c r="I61" s="9">
        <v>137</v>
      </c>
      <c r="J61" s="9">
        <v>68</v>
      </c>
      <c r="K61" s="9">
        <v>42</v>
      </c>
      <c r="L61" s="30">
        <f t="shared" si="41"/>
        <v>4502.8100000000004</v>
      </c>
      <c r="M61" s="30">
        <f t="shared" si="42"/>
        <v>113.89836899999999</v>
      </c>
      <c r="N61" s="30">
        <f t="shared" si="43"/>
        <v>103344.8</v>
      </c>
      <c r="O61" s="21">
        <f t="shared" si="44"/>
        <v>33030.530872483221</v>
      </c>
      <c r="P61" s="23">
        <f t="shared" si="45"/>
        <v>136375.33087248323</v>
      </c>
      <c r="Q61" s="10" t="str">
        <f t="shared" si="5"/>
        <v>set-oct 2014</v>
      </c>
      <c r="R61" s="10" t="str">
        <f t="shared" si="46"/>
        <v>oct-nov 2014</v>
      </c>
      <c r="S61" s="24">
        <v>248</v>
      </c>
      <c r="T61" s="24">
        <v>86</v>
      </c>
      <c r="U61" s="35"/>
      <c r="V61" s="19"/>
      <c r="W61" s="19"/>
    </row>
    <row r="62" spans="2:23" s="7" customFormat="1" x14ac:dyDescent="0.25">
      <c r="B62" s="90"/>
      <c r="C62" s="90"/>
      <c r="D62" s="34" t="s">
        <v>330</v>
      </c>
      <c r="E62" s="4">
        <v>312</v>
      </c>
      <c r="F62" s="8" t="s">
        <v>54</v>
      </c>
      <c r="G62" s="19"/>
      <c r="H62" s="19" t="s">
        <v>290</v>
      </c>
      <c r="I62" s="9">
        <v>8</v>
      </c>
      <c r="J62" s="9">
        <v>15</v>
      </c>
      <c r="K62" s="9">
        <v>2</v>
      </c>
      <c r="L62" s="30">
        <f t="shared" si="41"/>
        <v>455.74999999999994</v>
      </c>
      <c r="M62" s="30">
        <f t="shared" si="42"/>
        <v>11.528174999999999</v>
      </c>
      <c r="N62" s="30">
        <f t="shared" si="43"/>
        <v>10460</v>
      </c>
      <c r="O62" s="21">
        <f t="shared" si="44"/>
        <v>3343.1711409395966</v>
      </c>
      <c r="P62" s="23">
        <f t="shared" si="45"/>
        <v>13803.171140939598</v>
      </c>
      <c r="Q62" s="10" t="str">
        <f t="shared" si="5"/>
        <v>set-oct 2014</v>
      </c>
      <c r="R62" s="10" t="str">
        <f t="shared" si="46"/>
        <v>oct-nov 2014</v>
      </c>
      <c r="S62" s="24">
        <v>13</v>
      </c>
      <c r="T62" s="24">
        <v>18</v>
      </c>
      <c r="U62" s="35"/>
      <c r="V62" s="19"/>
      <c r="W62" s="19"/>
    </row>
    <row r="63" spans="2:23" s="7" customFormat="1" x14ac:dyDescent="0.25">
      <c r="B63" s="90"/>
      <c r="C63" s="90"/>
      <c r="D63" s="34" t="s">
        <v>331</v>
      </c>
      <c r="E63" s="4">
        <v>305</v>
      </c>
      <c r="F63" s="8" t="s">
        <v>55</v>
      </c>
      <c r="G63" s="19"/>
      <c r="H63" s="19" t="s">
        <v>290</v>
      </c>
      <c r="I63" s="9">
        <v>76</v>
      </c>
      <c r="J63" s="9">
        <v>26</v>
      </c>
      <c r="K63" s="9">
        <v>65</v>
      </c>
      <c r="L63" s="30">
        <f t="shared" si="41"/>
        <v>3044.41</v>
      </c>
      <c r="M63" s="30">
        <f t="shared" si="42"/>
        <v>77.008208999999994</v>
      </c>
      <c r="N63" s="30">
        <f t="shared" si="43"/>
        <v>69872.799999999988</v>
      </c>
      <c r="O63" s="21">
        <f t="shared" si="44"/>
        <v>22332.383221476506</v>
      </c>
      <c r="P63" s="23">
        <f t="shared" si="45"/>
        <v>92205.183221476502</v>
      </c>
      <c r="Q63" s="10" t="str">
        <f t="shared" si="5"/>
        <v>set-oct 2014</v>
      </c>
      <c r="R63" s="10" t="str">
        <f t="shared" si="46"/>
        <v>oct-nov 2014</v>
      </c>
      <c r="S63" s="24">
        <v>193</v>
      </c>
      <c r="T63" s="24">
        <v>36</v>
      </c>
      <c r="U63" s="35"/>
      <c r="V63" s="19"/>
      <c r="W63" s="19"/>
    </row>
    <row r="64" spans="2:23" s="7" customFormat="1" x14ac:dyDescent="0.25">
      <c r="B64" s="90"/>
      <c r="C64" s="90"/>
      <c r="D64" s="34" t="s">
        <v>332</v>
      </c>
      <c r="E64" s="4">
        <v>307</v>
      </c>
      <c r="F64" s="8" t="s">
        <v>56</v>
      </c>
      <c r="G64" s="19"/>
      <c r="H64" s="19" t="s">
        <v>290</v>
      </c>
      <c r="I64" s="9">
        <v>72</v>
      </c>
      <c r="J64" s="9">
        <v>31</v>
      </c>
      <c r="K64" s="9">
        <v>58</v>
      </c>
      <c r="L64" s="30">
        <f t="shared" si="41"/>
        <v>2935.0299999999997</v>
      </c>
      <c r="M64" s="30">
        <f t="shared" si="42"/>
        <v>74.241446999999994</v>
      </c>
      <c r="N64" s="30">
        <f t="shared" si="43"/>
        <v>67362.399999999994</v>
      </c>
      <c r="O64" s="21">
        <f t="shared" si="44"/>
        <v>21530.022147651005</v>
      </c>
      <c r="P64" s="23">
        <f t="shared" si="45"/>
        <v>88892.422147650999</v>
      </c>
      <c r="Q64" s="10" t="str">
        <f t="shared" si="5"/>
        <v>set-oct 2014</v>
      </c>
      <c r="R64" s="10" t="str">
        <f t="shared" si="46"/>
        <v>oct-nov 2014</v>
      </c>
      <c r="S64" s="24">
        <v>181</v>
      </c>
      <c r="T64" s="24">
        <v>38</v>
      </c>
      <c r="U64" s="35"/>
      <c r="V64" s="19"/>
      <c r="W64" s="19"/>
    </row>
    <row r="65" spans="2:23" s="7" customFormat="1" x14ac:dyDescent="0.25">
      <c r="B65" s="90"/>
      <c r="C65" s="90"/>
      <c r="D65" s="34" t="s">
        <v>333</v>
      </c>
      <c r="E65" s="4">
        <v>302</v>
      </c>
      <c r="F65" s="8" t="s">
        <v>57</v>
      </c>
      <c r="G65" s="19"/>
      <c r="H65" s="19" t="s">
        <v>290</v>
      </c>
      <c r="I65" s="9">
        <v>68</v>
      </c>
      <c r="J65" s="9">
        <v>57</v>
      </c>
      <c r="K65" s="9">
        <v>8</v>
      </c>
      <c r="L65" s="30">
        <f t="shared" si="41"/>
        <v>2424.59</v>
      </c>
      <c r="M65" s="30">
        <f t="shared" si="42"/>
        <v>61.329890999999996</v>
      </c>
      <c r="N65" s="30">
        <f t="shared" si="43"/>
        <v>55647.199999999997</v>
      </c>
      <c r="O65" s="21">
        <f t="shared" si="44"/>
        <v>17785.670469798657</v>
      </c>
      <c r="P65" s="23">
        <f t="shared" si="45"/>
        <v>73432.870469798654</v>
      </c>
      <c r="Q65" s="10" t="str">
        <f t="shared" si="5"/>
        <v>set-oct 2014</v>
      </c>
      <c r="R65" s="10" t="str">
        <f t="shared" si="46"/>
        <v>oct-nov 2014</v>
      </c>
      <c r="S65" s="24">
        <v>124</v>
      </c>
      <c r="T65" s="24">
        <v>90</v>
      </c>
      <c r="U65" s="35"/>
      <c r="V65" s="19"/>
      <c r="W65" s="19"/>
    </row>
    <row r="66" spans="2:23" s="7" customFormat="1" x14ac:dyDescent="0.25">
      <c r="B66" s="90"/>
      <c r="C66" s="90"/>
      <c r="D66" s="34" t="s">
        <v>334</v>
      </c>
      <c r="E66" s="4">
        <v>303</v>
      </c>
      <c r="F66" s="8" t="s">
        <v>58</v>
      </c>
      <c r="G66" s="19"/>
      <c r="H66" s="19" t="s">
        <v>290</v>
      </c>
      <c r="I66" s="9">
        <v>46</v>
      </c>
      <c r="J66" s="9">
        <v>17</v>
      </c>
      <c r="K66" s="9">
        <v>10</v>
      </c>
      <c r="L66" s="30">
        <f t="shared" si="41"/>
        <v>1330.79</v>
      </c>
      <c r="M66" s="30">
        <f t="shared" si="42"/>
        <v>33.662270999999997</v>
      </c>
      <c r="N66" s="30">
        <f t="shared" si="43"/>
        <v>30543.199999999997</v>
      </c>
      <c r="O66" s="21">
        <f t="shared" si="44"/>
        <v>9762.0597315436225</v>
      </c>
      <c r="P66" s="23">
        <f t="shared" si="45"/>
        <v>40305.259731543621</v>
      </c>
      <c r="Q66" s="10" t="str">
        <f t="shared" si="5"/>
        <v>set-oct 2014</v>
      </c>
      <c r="R66" s="10" t="str">
        <f t="shared" si="46"/>
        <v>oct-nov 2014</v>
      </c>
      <c r="S66" s="24">
        <v>76</v>
      </c>
      <c r="T66" s="24">
        <v>16</v>
      </c>
      <c r="U66" s="35"/>
      <c r="V66" s="19"/>
      <c r="W66" s="19"/>
    </row>
    <row r="67" spans="2:23" s="7" customFormat="1" x14ac:dyDescent="0.25">
      <c r="B67" s="90"/>
      <c r="C67" s="90"/>
      <c r="D67" s="34" t="s">
        <v>335</v>
      </c>
      <c r="E67" s="4">
        <v>304</v>
      </c>
      <c r="F67" s="8" t="s">
        <v>59</v>
      </c>
      <c r="G67" s="19"/>
      <c r="H67" s="19" t="s">
        <v>290</v>
      </c>
      <c r="I67" s="9">
        <v>18</v>
      </c>
      <c r="J67" s="9">
        <v>7</v>
      </c>
      <c r="K67" s="9">
        <v>2</v>
      </c>
      <c r="L67" s="30">
        <f t="shared" si="41"/>
        <v>492.21</v>
      </c>
      <c r="M67" s="30">
        <f t="shared" si="42"/>
        <v>12.450429</v>
      </c>
      <c r="N67" s="30">
        <f t="shared" si="43"/>
        <v>11296.8</v>
      </c>
      <c r="O67" s="21">
        <f t="shared" si="44"/>
        <v>3610.6248322147649</v>
      </c>
      <c r="P67" s="23">
        <f t="shared" si="45"/>
        <v>14907.424832214765</v>
      </c>
      <c r="Q67" s="10" t="str">
        <f t="shared" si="5"/>
        <v>set-oct 2014</v>
      </c>
      <c r="R67" s="10" t="str">
        <f t="shared" si="46"/>
        <v>oct-nov 2014</v>
      </c>
      <c r="S67" s="24">
        <v>29</v>
      </c>
      <c r="T67" s="24">
        <v>10</v>
      </c>
      <c r="U67" s="35"/>
      <c r="V67" s="19"/>
      <c r="W67" s="19"/>
    </row>
    <row r="68" spans="2:23" s="7" customFormat="1" x14ac:dyDescent="0.25">
      <c r="B68" s="90"/>
      <c r="C68" s="90"/>
      <c r="D68" s="34" t="s">
        <v>336</v>
      </c>
      <c r="E68" s="4">
        <v>309</v>
      </c>
      <c r="F68" s="8" t="s">
        <v>60</v>
      </c>
      <c r="G68" s="19"/>
      <c r="H68" s="19" t="s">
        <v>290</v>
      </c>
      <c r="I68" s="9">
        <v>16</v>
      </c>
      <c r="J68" s="9">
        <v>25</v>
      </c>
      <c r="K68" s="9">
        <v>15</v>
      </c>
      <c r="L68" s="30">
        <f t="shared" si="41"/>
        <v>1020.8800000000001</v>
      </c>
      <c r="M68" s="30">
        <f t="shared" si="42"/>
        <v>25.823111999999998</v>
      </c>
      <c r="N68" s="30">
        <f t="shared" si="43"/>
        <v>23430.400000000001</v>
      </c>
      <c r="O68" s="21">
        <f t="shared" si="44"/>
        <v>7488.703355704698</v>
      </c>
      <c r="P68" s="23">
        <f t="shared" si="45"/>
        <v>30919.103355704698</v>
      </c>
      <c r="Q68" s="10" t="str">
        <f t="shared" si="5"/>
        <v>set-oct 2014</v>
      </c>
      <c r="R68" s="10" t="str">
        <f t="shared" si="46"/>
        <v>oct-nov 2014</v>
      </c>
      <c r="S68" s="24">
        <v>38</v>
      </c>
      <c r="T68" s="24">
        <v>35</v>
      </c>
      <c r="U68" s="35"/>
      <c r="V68" s="19"/>
      <c r="W68" s="19"/>
    </row>
    <row r="69" spans="2:23" s="7" customFormat="1" x14ac:dyDescent="0.25">
      <c r="B69" s="90"/>
      <c r="C69" s="90"/>
      <c r="D69" s="34" t="s">
        <v>337</v>
      </c>
      <c r="E69" s="4">
        <v>310</v>
      </c>
      <c r="F69" s="8" t="s">
        <v>61</v>
      </c>
      <c r="G69" s="19"/>
      <c r="H69" s="19" t="s">
        <v>290</v>
      </c>
      <c r="I69" s="9">
        <v>18</v>
      </c>
      <c r="J69" s="9">
        <v>14</v>
      </c>
      <c r="K69" s="9">
        <v>2</v>
      </c>
      <c r="L69" s="30">
        <f t="shared" si="41"/>
        <v>619.82000000000005</v>
      </c>
      <c r="M69" s="30">
        <f t="shared" si="42"/>
        <v>15.678317999999999</v>
      </c>
      <c r="N69" s="30">
        <f t="shared" si="43"/>
        <v>14225.599999999999</v>
      </c>
      <c r="O69" s="21">
        <f t="shared" si="44"/>
        <v>4546.7127516778528</v>
      </c>
      <c r="P69" s="23">
        <f t="shared" si="45"/>
        <v>18772.312751677851</v>
      </c>
      <c r="Q69" s="10" t="str">
        <f t="shared" si="5"/>
        <v>set-oct 2014</v>
      </c>
      <c r="R69" s="10" t="str">
        <f t="shared" si="46"/>
        <v>oct-nov 2014</v>
      </c>
      <c r="S69" s="24">
        <v>31</v>
      </c>
      <c r="T69" s="24">
        <v>21</v>
      </c>
      <c r="U69" s="35"/>
      <c r="V69" s="19"/>
      <c r="W69" s="19"/>
    </row>
    <row r="70" spans="2:23" s="7" customFormat="1" x14ac:dyDescent="0.25">
      <c r="B70" s="90"/>
      <c r="C70" s="90"/>
      <c r="D70" s="34" t="s">
        <v>338</v>
      </c>
      <c r="E70" s="4">
        <v>311</v>
      </c>
      <c r="F70" s="8" t="s">
        <v>62</v>
      </c>
      <c r="G70" s="19"/>
      <c r="H70" s="19" t="s">
        <v>290</v>
      </c>
      <c r="I70" s="9">
        <v>18</v>
      </c>
      <c r="J70" s="9">
        <v>15</v>
      </c>
      <c r="K70" s="9">
        <v>13</v>
      </c>
      <c r="L70" s="30">
        <f t="shared" si="41"/>
        <v>838.57999999999993</v>
      </c>
      <c r="M70" s="30">
        <f t="shared" si="42"/>
        <v>21.211841999999997</v>
      </c>
      <c r="N70" s="30">
        <f t="shared" si="43"/>
        <v>19246.400000000001</v>
      </c>
      <c r="O70" s="21">
        <f t="shared" si="44"/>
        <v>6151.4348993288577</v>
      </c>
      <c r="P70" s="23">
        <f t="shared" si="45"/>
        <v>25397.83489932886</v>
      </c>
      <c r="Q70" s="10" t="str">
        <f t="shared" si="5"/>
        <v>set-oct 2014</v>
      </c>
      <c r="R70" s="10" t="str">
        <f t="shared" si="46"/>
        <v>oct-nov 2014</v>
      </c>
      <c r="S70" s="24">
        <v>41</v>
      </c>
      <c r="T70" s="24">
        <v>20</v>
      </c>
      <c r="U70" s="35"/>
      <c r="V70" s="19"/>
      <c r="W70" s="19"/>
    </row>
    <row r="71" spans="2:23" s="7" customFormat="1" x14ac:dyDescent="0.25">
      <c r="B71" s="90"/>
      <c r="C71" s="90"/>
      <c r="D71" s="34" t="s">
        <v>339</v>
      </c>
      <c r="E71" s="4">
        <v>300</v>
      </c>
      <c r="F71" s="8" t="s">
        <v>238</v>
      </c>
      <c r="G71" s="19"/>
      <c r="H71" s="19" t="s">
        <v>290</v>
      </c>
      <c r="I71" s="9"/>
      <c r="J71" s="9"/>
      <c r="K71" s="9"/>
      <c r="L71" s="30"/>
      <c r="M71" s="30"/>
      <c r="N71" s="30"/>
      <c r="O71" s="21"/>
      <c r="P71" s="23"/>
      <c r="Q71" s="10" t="str">
        <f t="shared" si="5"/>
        <v xml:space="preserve"> </v>
      </c>
      <c r="R71" s="10"/>
      <c r="S71" s="35"/>
      <c r="T71" s="35"/>
      <c r="U71" s="35"/>
      <c r="V71" s="19"/>
      <c r="W71" s="19"/>
    </row>
    <row r="72" spans="2:23" x14ac:dyDescent="0.25">
      <c r="B72" s="25"/>
      <c r="C72" s="25"/>
      <c r="D72" s="26"/>
      <c r="E72" s="27"/>
      <c r="F72" s="26"/>
      <c r="G72" s="28"/>
      <c r="H72" s="28"/>
      <c r="I72" s="31">
        <f>SUM(I60:I71)</f>
        <v>505</v>
      </c>
      <c r="J72" s="31">
        <f t="shared" ref="J72:K72" si="47">SUM(J60:J71)</f>
        <v>296</v>
      </c>
      <c r="K72" s="31">
        <f t="shared" si="47"/>
        <v>220</v>
      </c>
      <c r="L72" s="32">
        <f>SUM(L60:L71)</f>
        <v>18612.830000000002</v>
      </c>
      <c r="M72" s="32">
        <f>SUM(M60:M71)</f>
        <v>470.81066699999991</v>
      </c>
      <c r="N72" s="32">
        <f t="shared" ref="N72:P72" si="48">SUM(N60:N71)</f>
        <v>427186.4</v>
      </c>
      <c r="O72" s="32">
        <f t="shared" si="48"/>
        <v>136535.10939597312</v>
      </c>
      <c r="P72" s="32">
        <f t="shared" si="48"/>
        <v>563721.50939597317</v>
      </c>
      <c r="Q72" s="29"/>
      <c r="R72" s="29"/>
      <c r="S72" s="31">
        <f t="shared" ref="S72:T72" si="49">SUM(S60:S71)</f>
        <v>1017</v>
      </c>
      <c r="T72" s="31">
        <f t="shared" si="49"/>
        <v>394</v>
      </c>
      <c r="U72" s="31">
        <f t="shared" ref="U72:W72" si="50">SUM(U60:U71)</f>
        <v>0</v>
      </c>
      <c r="V72" s="31">
        <f t="shared" si="50"/>
        <v>0</v>
      </c>
      <c r="W72" s="31">
        <f t="shared" si="50"/>
        <v>0</v>
      </c>
    </row>
    <row r="73" spans="2:23" s="7" customFormat="1" x14ac:dyDescent="0.25">
      <c r="B73" s="94" t="s">
        <v>63</v>
      </c>
      <c r="C73" s="90">
        <v>445</v>
      </c>
      <c r="D73" s="8" t="s">
        <v>341</v>
      </c>
      <c r="E73" s="4">
        <v>306</v>
      </c>
      <c r="F73" s="8" t="s">
        <v>65</v>
      </c>
      <c r="G73" s="19"/>
      <c r="H73" s="19" t="s">
        <v>290</v>
      </c>
      <c r="I73" s="9">
        <v>32</v>
      </c>
      <c r="J73" s="9">
        <v>58</v>
      </c>
      <c r="K73" s="9">
        <v>17</v>
      </c>
      <c r="L73" s="30">
        <f t="shared" ref="L73:L85" si="51">I73*$I$276+J73*$J$276+K73*$K$276</f>
        <v>1950.61</v>
      </c>
      <c r="M73" s="30">
        <f t="shared" ref="M73:M85" si="52">I73*$I$277+J73*$J$277+K73*$K$277</f>
        <v>49.340589000000001</v>
      </c>
      <c r="N73" s="30">
        <f t="shared" ref="N73:N85" si="53">I73*$I$278+J73*$J$278+K73*$K$278</f>
        <v>44768.800000000003</v>
      </c>
      <c r="O73" s="21">
        <f t="shared" ref="O73:O85" si="54">$I$279*L73</f>
        <v>14308.772483221475</v>
      </c>
      <c r="P73" s="23">
        <f t="shared" ref="P73:P85" si="55">N73+O73</f>
        <v>59077.572483221476</v>
      </c>
      <c r="Q73" s="10" t="str">
        <f t="shared" si="5"/>
        <v>set-oct 2014</v>
      </c>
      <c r="R73" s="10" t="str">
        <f t="shared" ref="R73:R85" si="56">IF(L73=0," ","oct-nov 2014")</f>
        <v>oct-nov 2014</v>
      </c>
      <c r="S73" s="24">
        <v>98</v>
      </c>
      <c r="T73" s="24">
        <v>69</v>
      </c>
      <c r="U73" s="35"/>
      <c r="V73" s="19"/>
      <c r="W73" s="19"/>
    </row>
    <row r="74" spans="2:23" s="7" customFormat="1" x14ac:dyDescent="0.25">
      <c r="B74" s="95"/>
      <c r="C74" s="90"/>
      <c r="D74" s="8" t="s">
        <v>342</v>
      </c>
      <c r="E74" s="4">
        <v>309</v>
      </c>
      <c r="F74" s="8" t="s">
        <v>64</v>
      </c>
      <c r="G74" s="19"/>
      <c r="H74" s="19" t="s">
        <v>290</v>
      </c>
      <c r="I74" s="9">
        <v>93</v>
      </c>
      <c r="J74" s="9">
        <v>118</v>
      </c>
      <c r="K74" s="9">
        <v>28</v>
      </c>
      <c r="L74" s="30">
        <f t="shared" si="51"/>
        <v>4356.9699999999993</v>
      </c>
      <c r="M74" s="30">
        <f t="shared" si="52"/>
        <v>110.20935300000001</v>
      </c>
      <c r="N74" s="30">
        <f t="shared" si="53"/>
        <v>99997.599999999991</v>
      </c>
      <c r="O74" s="21">
        <f t="shared" si="54"/>
        <v>31960.716107382545</v>
      </c>
      <c r="P74" s="23">
        <f t="shared" si="55"/>
        <v>131958.31610738253</v>
      </c>
      <c r="Q74" s="10" t="str">
        <f t="shared" ref="Q74:Q86" si="57">IF(L74=0," ","set-oct 2014")</f>
        <v>set-oct 2014</v>
      </c>
      <c r="R74" s="10" t="str">
        <f t="shared" si="56"/>
        <v>oct-nov 2014</v>
      </c>
      <c r="S74" s="24">
        <v>224</v>
      </c>
      <c r="T74" s="24">
        <v>136</v>
      </c>
      <c r="U74" s="35"/>
      <c r="V74" s="19"/>
      <c r="W74" s="19"/>
    </row>
    <row r="75" spans="2:23" s="7" customFormat="1" x14ac:dyDescent="0.25">
      <c r="B75" s="95"/>
      <c r="C75" s="90"/>
      <c r="D75" s="8" t="s">
        <v>343</v>
      </c>
      <c r="E75" s="4">
        <v>308</v>
      </c>
      <c r="F75" s="8" t="s">
        <v>66</v>
      </c>
      <c r="G75" s="19"/>
      <c r="H75" s="19" t="s">
        <v>290</v>
      </c>
      <c r="I75" s="9">
        <v>53</v>
      </c>
      <c r="J75" s="9">
        <v>29</v>
      </c>
      <c r="K75" s="9">
        <v>35</v>
      </c>
      <c r="L75" s="30">
        <f t="shared" si="51"/>
        <v>2132.9100000000003</v>
      </c>
      <c r="M75" s="30">
        <f t="shared" si="52"/>
        <v>53.951858999999999</v>
      </c>
      <c r="N75" s="30">
        <f t="shared" si="53"/>
        <v>48952.799999999996</v>
      </c>
      <c r="O75" s="21">
        <f t="shared" si="54"/>
        <v>15646.040939597317</v>
      </c>
      <c r="P75" s="23">
        <f t="shared" si="55"/>
        <v>64598.840939597314</v>
      </c>
      <c r="Q75" s="10" t="str">
        <f t="shared" si="57"/>
        <v>set-oct 2014</v>
      </c>
      <c r="R75" s="10" t="str">
        <f t="shared" si="56"/>
        <v>oct-nov 2014</v>
      </c>
      <c r="S75" s="24">
        <v>131</v>
      </c>
      <c r="T75" s="24">
        <v>27</v>
      </c>
      <c r="U75" s="35"/>
      <c r="V75" s="19"/>
      <c r="W75" s="19"/>
    </row>
    <row r="76" spans="2:23" s="7" customFormat="1" x14ac:dyDescent="0.25">
      <c r="B76" s="95"/>
      <c r="C76" s="90"/>
      <c r="D76" s="8" t="s">
        <v>344</v>
      </c>
      <c r="E76" s="4">
        <v>301</v>
      </c>
      <c r="F76" s="8" t="s">
        <v>67</v>
      </c>
      <c r="G76" s="19"/>
      <c r="H76" s="19" t="s">
        <v>290</v>
      </c>
      <c r="I76" s="9">
        <v>125</v>
      </c>
      <c r="J76" s="9">
        <v>213</v>
      </c>
      <c r="K76" s="9">
        <v>25</v>
      </c>
      <c r="L76" s="30">
        <f t="shared" si="51"/>
        <v>6617.49</v>
      </c>
      <c r="M76" s="30">
        <f t="shared" si="52"/>
        <v>167.38910099999998</v>
      </c>
      <c r="N76" s="30">
        <f t="shared" si="53"/>
        <v>151879.20000000001</v>
      </c>
      <c r="O76" s="21">
        <f t="shared" si="54"/>
        <v>48542.84496644295</v>
      </c>
      <c r="P76" s="23">
        <f t="shared" si="55"/>
        <v>200422.04496644298</v>
      </c>
      <c r="Q76" s="10" t="str">
        <f t="shared" si="57"/>
        <v>set-oct 2014</v>
      </c>
      <c r="R76" s="10" t="str">
        <f t="shared" si="56"/>
        <v>oct-nov 2014</v>
      </c>
      <c r="S76" s="24">
        <v>205</v>
      </c>
      <c r="T76" s="24">
        <v>213</v>
      </c>
      <c r="U76" s="35"/>
      <c r="V76" s="19"/>
      <c r="W76" s="19"/>
    </row>
    <row r="77" spans="2:23" s="7" customFormat="1" x14ac:dyDescent="0.25">
      <c r="B77" s="95"/>
      <c r="C77" s="90"/>
      <c r="D77" s="8" t="s">
        <v>345</v>
      </c>
      <c r="E77" s="4">
        <v>311</v>
      </c>
      <c r="F77" s="8" t="s">
        <v>68</v>
      </c>
      <c r="G77" s="19"/>
      <c r="H77" s="19" t="s">
        <v>290</v>
      </c>
      <c r="I77" s="9">
        <v>30</v>
      </c>
      <c r="J77" s="9">
        <v>36</v>
      </c>
      <c r="K77" s="9">
        <v>4</v>
      </c>
      <c r="L77" s="30">
        <f t="shared" si="51"/>
        <v>1276.0999999999999</v>
      </c>
      <c r="M77" s="30">
        <f t="shared" si="52"/>
        <v>32.278889999999997</v>
      </c>
      <c r="N77" s="30">
        <f t="shared" si="53"/>
        <v>29288</v>
      </c>
      <c r="O77" s="21">
        <f t="shared" si="54"/>
        <v>9360.879194630872</v>
      </c>
      <c r="P77" s="23">
        <f t="shared" si="55"/>
        <v>38648.87919463087</v>
      </c>
      <c r="Q77" s="10" t="str">
        <f t="shared" si="57"/>
        <v>set-oct 2014</v>
      </c>
      <c r="R77" s="10" t="str">
        <f t="shared" si="56"/>
        <v>oct-nov 2014</v>
      </c>
      <c r="S77" s="24">
        <v>43</v>
      </c>
      <c r="T77" s="24">
        <v>35</v>
      </c>
      <c r="U77" s="35"/>
      <c r="V77" s="19"/>
      <c r="W77" s="19"/>
    </row>
    <row r="78" spans="2:23" s="7" customFormat="1" x14ac:dyDescent="0.25">
      <c r="B78" s="95"/>
      <c r="C78" s="90"/>
      <c r="D78" s="8" t="s">
        <v>346</v>
      </c>
      <c r="E78" s="4">
        <v>302</v>
      </c>
      <c r="F78" s="8" t="s">
        <v>69</v>
      </c>
      <c r="G78" s="19"/>
      <c r="H78" s="19" t="s">
        <v>290</v>
      </c>
      <c r="I78" s="9">
        <v>161</v>
      </c>
      <c r="J78" s="9">
        <v>159</v>
      </c>
      <c r="K78" s="9">
        <v>21</v>
      </c>
      <c r="L78" s="30">
        <f t="shared" si="51"/>
        <v>6216.43</v>
      </c>
      <c r="M78" s="30">
        <f t="shared" si="52"/>
        <v>157.24430699999999</v>
      </c>
      <c r="N78" s="30">
        <f t="shared" si="53"/>
        <v>142674.4</v>
      </c>
      <c r="O78" s="21">
        <f t="shared" si="54"/>
        <v>45600.854362416103</v>
      </c>
      <c r="P78" s="23">
        <f t="shared" si="55"/>
        <v>188275.2543624161</v>
      </c>
      <c r="Q78" s="10" t="str">
        <f t="shared" si="57"/>
        <v>set-oct 2014</v>
      </c>
      <c r="R78" s="10" t="str">
        <f t="shared" si="56"/>
        <v>oct-nov 2014</v>
      </c>
      <c r="S78" s="24">
        <v>255</v>
      </c>
      <c r="T78" s="24">
        <v>146</v>
      </c>
      <c r="U78" s="35"/>
      <c r="V78" s="19"/>
      <c r="W78" s="19"/>
    </row>
    <row r="79" spans="2:23" s="7" customFormat="1" x14ac:dyDescent="0.25">
      <c r="B79" s="95"/>
      <c r="C79" s="90"/>
      <c r="D79" s="8" t="s">
        <v>347</v>
      </c>
      <c r="E79" s="4">
        <v>307</v>
      </c>
      <c r="F79" s="8" t="s">
        <v>70</v>
      </c>
      <c r="G79" s="19"/>
      <c r="H79" s="19" t="s">
        <v>290</v>
      </c>
      <c r="I79" s="9">
        <v>60</v>
      </c>
      <c r="J79" s="9">
        <v>69</v>
      </c>
      <c r="K79" s="9">
        <v>30</v>
      </c>
      <c r="L79" s="30">
        <f t="shared" si="51"/>
        <v>2898.57</v>
      </c>
      <c r="M79" s="30">
        <f t="shared" si="52"/>
        <v>73.319192999999984</v>
      </c>
      <c r="N79" s="30">
        <f t="shared" si="53"/>
        <v>66525.600000000006</v>
      </c>
      <c r="O79" s="21">
        <f t="shared" si="54"/>
        <v>21262.56845637584</v>
      </c>
      <c r="P79" s="23">
        <f t="shared" si="55"/>
        <v>87788.168456375846</v>
      </c>
      <c r="Q79" s="10" t="str">
        <f t="shared" si="57"/>
        <v>set-oct 2014</v>
      </c>
      <c r="R79" s="10" t="str">
        <f t="shared" si="56"/>
        <v>oct-nov 2014</v>
      </c>
      <c r="S79" s="24">
        <v>137</v>
      </c>
      <c r="T79" s="24">
        <v>73</v>
      </c>
      <c r="U79" s="35"/>
      <c r="V79" s="19"/>
      <c r="W79" s="19"/>
    </row>
    <row r="80" spans="2:23" s="7" customFormat="1" x14ac:dyDescent="0.25">
      <c r="B80" s="95"/>
      <c r="C80" s="90"/>
      <c r="D80" s="8" t="s">
        <v>348</v>
      </c>
      <c r="E80" s="4">
        <v>303</v>
      </c>
      <c r="F80" s="8" t="s">
        <v>71</v>
      </c>
      <c r="G80" s="19"/>
      <c r="H80" s="19" t="s">
        <v>290</v>
      </c>
      <c r="I80" s="9">
        <v>117</v>
      </c>
      <c r="J80" s="9">
        <v>241</v>
      </c>
      <c r="K80" s="9">
        <v>19</v>
      </c>
      <c r="L80" s="30">
        <f t="shared" si="51"/>
        <v>6872.71</v>
      </c>
      <c r="M80" s="30">
        <f t="shared" si="52"/>
        <v>173.84487899999999</v>
      </c>
      <c r="N80" s="30">
        <f t="shared" si="53"/>
        <v>157736.79999999999</v>
      </c>
      <c r="O80" s="21">
        <f t="shared" si="54"/>
        <v>50415.020805369124</v>
      </c>
      <c r="P80" s="23">
        <f t="shared" si="55"/>
        <v>208151.82080536912</v>
      </c>
      <c r="Q80" s="10" t="str">
        <f t="shared" si="57"/>
        <v>set-oct 2014</v>
      </c>
      <c r="R80" s="10" t="str">
        <f t="shared" si="56"/>
        <v>oct-nov 2014</v>
      </c>
      <c r="S80" s="24">
        <v>172</v>
      </c>
      <c r="T80" s="24">
        <v>248</v>
      </c>
      <c r="U80" s="35"/>
      <c r="V80" s="19"/>
      <c r="W80" s="19"/>
    </row>
    <row r="81" spans="2:23" s="7" customFormat="1" x14ac:dyDescent="0.25">
      <c r="B81" s="95"/>
      <c r="C81" s="90"/>
      <c r="D81" s="8" t="s">
        <v>349</v>
      </c>
      <c r="E81" s="4">
        <v>304</v>
      </c>
      <c r="F81" s="8" t="s">
        <v>72</v>
      </c>
      <c r="G81" s="19"/>
      <c r="H81" s="19" t="s">
        <v>290</v>
      </c>
      <c r="I81" s="9">
        <v>83</v>
      </c>
      <c r="J81" s="9">
        <v>200</v>
      </c>
      <c r="K81" s="9">
        <v>30</v>
      </c>
      <c r="L81" s="30">
        <f t="shared" si="51"/>
        <v>5705.99</v>
      </c>
      <c r="M81" s="30">
        <f t="shared" si="52"/>
        <v>144.332751</v>
      </c>
      <c r="N81" s="30">
        <f t="shared" si="53"/>
        <v>130959.2</v>
      </c>
      <c r="O81" s="21">
        <f t="shared" si="54"/>
        <v>41856.502684563755</v>
      </c>
      <c r="P81" s="23">
        <f t="shared" si="55"/>
        <v>172815.70268456376</v>
      </c>
      <c r="Q81" s="10" t="str">
        <f t="shared" si="57"/>
        <v>set-oct 2014</v>
      </c>
      <c r="R81" s="10" t="str">
        <f t="shared" si="56"/>
        <v>oct-nov 2014</v>
      </c>
      <c r="S81" s="24">
        <v>186</v>
      </c>
      <c r="T81" s="24">
        <v>209</v>
      </c>
      <c r="U81" s="35"/>
      <c r="V81" s="19"/>
      <c r="W81" s="19"/>
    </row>
    <row r="82" spans="2:23" s="7" customFormat="1" x14ac:dyDescent="0.25">
      <c r="B82" s="95"/>
      <c r="C82" s="90"/>
      <c r="D82" s="8" t="s">
        <v>350</v>
      </c>
      <c r="E82" s="4">
        <v>310</v>
      </c>
      <c r="F82" s="8" t="s">
        <v>73</v>
      </c>
      <c r="G82" s="19"/>
      <c r="H82" s="19" t="s">
        <v>290</v>
      </c>
      <c r="I82" s="9">
        <v>34</v>
      </c>
      <c r="J82" s="9">
        <v>46</v>
      </c>
      <c r="K82" s="9">
        <v>17</v>
      </c>
      <c r="L82" s="30">
        <f t="shared" si="51"/>
        <v>1768.3100000000002</v>
      </c>
      <c r="M82" s="30">
        <f t="shared" si="52"/>
        <v>44.729318999999997</v>
      </c>
      <c r="N82" s="30">
        <f t="shared" si="53"/>
        <v>40584.800000000003</v>
      </c>
      <c r="O82" s="21">
        <f t="shared" si="54"/>
        <v>12971.504026845638</v>
      </c>
      <c r="P82" s="23">
        <f t="shared" si="55"/>
        <v>53556.304026845639</v>
      </c>
      <c r="Q82" s="10" t="str">
        <f t="shared" si="57"/>
        <v>set-oct 2014</v>
      </c>
      <c r="R82" s="10" t="str">
        <f t="shared" si="56"/>
        <v>oct-nov 2014</v>
      </c>
      <c r="S82" s="24">
        <v>76</v>
      </c>
      <c r="T82" s="24">
        <v>43</v>
      </c>
      <c r="U82" s="35"/>
      <c r="V82" s="19"/>
      <c r="W82" s="19"/>
    </row>
    <row r="83" spans="2:23" s="7" customFormat="1" x14ac:dyDescent="0.25">
      <c r="B83" s="95"/>
      <c r="C83" s="90"/>
      <c r="D83" s="8" t="s">
        <v>351</v>
      </c>
      <c r="E83" s="4">
        <v>312</v>
      </c>
      <c r="F83" s="8" t="s">
        <v>74</v>
      </c>
      <c r="G83" s="19"/>
      <c r="H83" s="19" t="s">
        <v>290</v>
      </c>
      <c r="I83" s="9">
        <v>54</v>
      </c>
      <c r="J83" s="9">
        <v>75</v>
      </c>
      <c r="K83" s="9">
        <v>15</v>
      </c>
      <c r="L83" s="30">
        <f t="shared" si="51"/>
        <v>2625.12</v>
      </c>
      <c r="M83" s="30">
        <f t="shared" si="52"/>
        <v>66.402287999999999</v>
      </c>
      <c r="N83" s="30">
        <f t="shared" si="53"/>
        <v>60249.599999999999</v>
      </c>
      <c r="O83" s="21">
        <f t="shared" si="54"/>
        <v>19256.665771812077</v>
      </c>
      <c r="P83" s="23">
        <f t="shared" si="55"/>
        <v>79506.265771812075</v>
      </c>
      <c r="Q83" s="10" t="str">
        <f t="shared" si="57"/>
        <v>set-oct 2014</v>
      </c>
      <c r="R83" s="10" t="str">
        <f t="shared" si="56"/>
        <v>oct-nov 2014</v>
      </c>
      <c r="S83" s="24">
        <v>98</v>
      </c>
      <c r="T83" s="24">
        <v>92</v>
      </c>
      <c r="U83" s="35"/>
      <c r="V83" s="19"/>
      <c r="W83" s="19"/>
    </row>
    <row r="84" spans="2:23" s="7" customFormat="1" x14ac:dyDescent="0.25">
      <c r="B84" s="95"/>
      <c r="C84" s="90"/>
      <c r="D84" s="8" t="s">
        <v>352</v>
      </c>
      <c r="E84" s="4">
        <v>313</v>
      </c>
      <c r="F84" s="8" t="s">
        <v>75</v>
      </c>
      <c r="G84" s="19"/>
      <c r="H84" s="19" t="s">
        <v>290</v>
      </c>
      <c r="I84" s="9">
        <v>17</v>
      </c>
      <c r="J84" s="9">
        <v>50</v>
      </c>
      <c r="K84" s="9">
        <v>6</v>
      </c>
      <c r="L84" s="30">
        <f t="shared" si="51"/>
        <v>1330.79</v>
      </c>
      <c r="M84" s="30">
        <f t="shared" si="52"/>
        <v>33.662270999999997</v>
      </c>
      <c r="N84" s="30">
        <f t="shared" si="53"/>
        <v>30543.199999999997</v>
      </c>
      <c r="O84" s="21">
        <f t="shared" si="54"/>
        <v>9762.0597315436225</v>
      </c>
      <c r="P84" s="23">
        <f t="shared" si="55"/>
        <v>40305.259731543621</v>
      </c>
      <c r="Q84" s="10" t="str">
        <f t="shared" si="57"/>
        <v>set-oct 2014</v>
      </c>
      <c r="R84" s="10" t="str">
        <f t="shared" si="56"/>
        <v>oct-nov 2014</v>
      </c>
      <c r="S84" s="24">
        <v>33</v>
      </c>
      <c r="T84" s="24">
        <v>41</v>
      </c>
      <c r="U84" s="35"/>
      <c r="V84" s="19"/>
      <c r="W84" s="19"/>
    </row>
    <row r="85" spans="2:23" s="7" customFormat="1" x14ac:dyDescent="0.25">
      <c r="B85" s="95"/>
      <c r="C85" s="90"/>
      <c r="D85" s="8" t="s">
        <v>353</v>
      </c>
      <c r="E85" s="4">
        <v>305</v>
      </c>
      <c r="F85" s="8" t="s">
        <v>76</v>
      </c>
      <c r="G85" s="19"/>
      <c r="H85" s="19" t="s">
        <v>290</v>
      </c>
      <c r="I85" s="9">
        <v>69</v>
      </c>
      <c r="J85" s="9">
        <v>54</v>
      </c>
      <c r="K85" s="9">
        <v>12</v>
      </c>
      <c r="L85" s="30">
        <f t="shared" si="51"/>
        <v>2461.0500000000002</v>
      </c>
      <c r="M85" s="30">
        <f t="shared" si="52"/>
        <v>62.252144999999992</v>
      </c>
      <c r="N85" s="30">
        <f t="shared" si="53"/>
        <v>56484</v>
      </c>
      <c r="O85" s="21">
        <f t="shared" si="54"/>
        <v>18053.124161073825</v>
      </c>
      <c r="P85" s="23">
        <f t="shared" si="55"/>
        <v>74537.124161073822</v>
      </c>
      <c r="Q85" s="10" t="str">
        <f t="shared" si="57"/>
        <v>set-oct 2014</v>
      </c>
      <c r="R85" s="10" t="str">
        <f t="shared" si="56"/>
        <v>oct-nov 2014</v>
      </c>
      <c r="S85" s="24">
        <v>99</v>
      </c>
      <c r="T85" s="24">
        <v>58</v>
      </c>
      <c r="U85" s="35"/>
      <c r="V85" s="19"/>
      <c r="W85" s="19"/>
    </row>
    <row r="86" spans="2:23" s="7" customFormat="1" x14ac:dyDescent="0.25">
      <c r="B86" s="96"/>
      <c r="C86" s="90"/>
      <c r="D86" s="8" t="s">
        <v>354</v>
      </c>
      <c r="E86" s="4">
        <v>300</v>
      </c>
      <c r="F86" s="8" t="s">
        <v>239</v>
      </c>
      <c r="G86" s="19"/>
      <c r="H86" s="19" t="s">
        <v>290</v>
      </c>
      <c r="I86" s="9"/>
      <c r="J86" s="9"/>
      <c r="K86" s="9"/>
      <c r="L86" s="30"/>
      <c r="M86" s="30"/>
      <c r="N86" s="30"/>
      <c r="O86" s="21"/>
      <c r="P86" s="23"/>
      <c r="Q86" s="10" t="str">
        <f t="shared" si="57"/>
        <v xml:space="preserve"> </v>
      </c>
      <c r="R86" s="10"/>
      <c r="S86" s="36"/>
      <c r="T86" s="36"/>
      <c r="U86" s="35"/>
      <c r="V86" s="19"/>
      <c r="W86" s="19"/>
    </row>
    <row r="87" spans="2:23" x14ac:dyDescent="0.25">
      <c r="B87" s="25"/>
      <c r="C87" s="25"/>
      <c r="D87" s="26"/>
      <c r="E87" s="27"/>
      <c r="F87" s="26"/>
      <c r="G87" s="28"/>
      <c r="H87" s="28"/>
      <c r="I87" s="31">
        <f>SUM(I73:I86)</f>
        <v>928</v>
      </c>
      <c r="J87" s="31">
        <f t="shared" ref="J87:K87" si="58">SUM(J73:J86)</f>
        <v>1348</v>
      </c>
      <c r="K87" s="31">
        <f t="shared" si="58"/>
        <v>259</v>
      </c>
      <c r="L87" s="32">
        <f>SUM(L73:L86)</f>
        <v>46213.05</v>
      </c>
      <c r="M87" s="32">
        <f>SUM(M73:M86)</f>
        <v>1168.9569449999997</v>
      </c>
      <c r="N87" s="32">
        <f t="shared" ref="N87:P87" si="59">SUM(N73:N86)</f>
        <v>1060644</v>
      </c>
      <c r="O87" s="32">
        <f t="shared" si="59"/>
        <v>338997.55369127518</v>
      </c>
      <c r="P87" s="32">
        <f t="shared" si="59"/>
        <v>1399641.5536912754</v>
      </c>
      <c r="Q87" s="29"/>
      <c r="R87" s="29"/>
      <c r="S87" s="31">
        <f t="shared" ref="S87:T87" si="60">SUM(S73:S86)</f>
        <v>1757</v>
      </c>
      <c r="T87" s="31">
        <f t="shared" si="60"/>
        <v>1390</v>
      </c>
      <c r="U87" s="31">
        <f t="shared" ref="U87:W87" si="61">SUM(U73:U86)</f>
        <v>0</v>
      </c>
      <c r="V87" s="31">
        <f t="shared" si="61"/>
        <v>0</v>
      </c>
      <c r="W87" s="31">
        <f t="shared" si="61"/>
        <v>0</v>
      </c>
    </row>
    <row r="88" spans="2:23" s="7" customFormat="1" x14ac:dyDescent="0.25">
      <c r="B88" s="90" t="s">
        <v>77</v>
      </c>
      <c r="C88" s="97">
        <v>464</v>
      </c>
      <c r="D88" s="37" t="s">
        <v>355</v>
      </c>
      <c r="E88" s="4">
        <v>300</v>
      </c>
      <c r="F88" s="8" t="s">
        <v>78</v>
      </c>
      <c r="G88" s="19"/>
      <c r="H88" s="19" t="s">
        <v>290</v>
      </c>
      <c r="I88" s="9">
        <v>84</v>
      </c>
      <c r="J88" s="9">
        <v>29</v>
      </c>
      <c r="K88" s="9">
        <v>0</v>
      </c>
      <c r="L88" s="30">
        <f t="shared" ref="L88:L89" si="62">I88*$I$276+J88*$J$276+K88*$K$276</f>
        <v>2059.9899999999998</v>
      </c>
      <c r="M88" s="30">
        <f t="shared" ref="M88:M89" si="63">I88*$I$277+J88*$J$277+K88*$K$277</f>
        <v>52.107350999999994</v>
      </c>
      <c r="N88" s="30">
        <f t="shared" ref="N88:N89" si="64">I88*$I$278+J88*$J$278+K88*$K$278</f>
        <v>47279.199999999997</v>
      </c>
      <c r="O88" s="21">
        <f t="shared" ref="O88:O89" si="65">$I$279*L88</f>
        <v>15111.133557046976</v>
      </c>
      <c r="P88" s="23">
        <f t="shared" ref="P88:P89" si="66">N88+O88</f>
        <v>62390.333557046972</v>
      </c>
      <c r="Q88" s="10" t="str">
        <f t="shared" ref="Q88:Q89" si="67">IF(L88=0," ","set-oct 2014")</f>
        <v>set-oct 2014</v>
      </c>
      <c r="R88" s="10" t="str">
        <f t="shared" ref="R88:R89" si="68">IF(L88=0," ","oct-nov 2014")</f>
        <v>oct-nov 2014</v>
      </c>
      <c r="S88" s="24">
        <v>73</v>
      </c>
      <c r="T88" s="24">
        <v>20</v>
      </c>
      <c r="U88" s="8"/>
      <c r="V88" s="19"/>
      <c r="W88" s="19"/>
    </row>
    <row r="89" spans="2:23" s="7" customFormat="1" x14ac:dyDescent="0.25">
      <c r="B89" s="90"/>
      <c r="C89" s="97"/>
      <c r="D89" s="8" t="s">
        <v>356</v>
      </c>
      <c r="E89" s="4">
        <v>302</v>
      </c>
      <c r="F89" s="8" t="s">
        <v>79</v>
      </c>
      <c r="G89" s="19"/>
      <c r="H89" s="19" t="s">
        <v>290</v>
      </c>
      <c r="I89" s="9">
        <v>57</v>
      </c>
      <c r="J89" s="9">
        <v>146</v>
      </c>
      <c r="K89" s="9">
        <v>15</v>
      </c>
      <c r="L89" s="30">
        <f t="shared" si="62"/>
        <v>3974.14</v>
      </c>
      <c r="M89" s="30">
        <f t="shared" si="63"/>
        <v>100.52568599999999</v>
      </c>
      <c r="N89" s="30">
        <f t="shared" si="64"/>
        <v>91211.199999999997</v>
      </c>
      <c r="O89" s="21">
        <f t="shared" si="65"/>
        <v>29152.452348993287</v>
      </c>
      <c r="P89" s="23">
        <f t="shared" si="66"/>
        <v>120363.65234899329</v>
      </c>
      <c r="Q89" s="10" t="str">
        <f t="shared" si="67"/>
        <v>set-oct 2014</v>
      </c>
      <c r="R89" s="10" t="str">
        <f t="shared" si="68"/>
        <v>oct-nov 2014</v>
      </c>
      <c r="S89" s="24">
        <v>76</v>
      </c>
      <c r="T89" s="24">
        <v>80</v>
      </c>
      <c r="U89" s="8"/>
      <c r="V89" s="19"/>
      <c r="W89" s="19"/>
    </row>
    <row r="90" spans="2:23" x14ac:dyDescent="0.25">
      <c r="B90" s="25"/>
      <c r="C90" s="25"/>
      <c r="D90" s="26"/>
      <c r="E90" s="27"/>
      <c r="F90" s="26"/>
      <c r="G90" s="28"/>
      <c r="H90" s="28"/>
      <c r="I90" s="31">
        <f>SUM(I88:I89)</f>
        <v>141</v>
      </c>
      <c r="J90" s="31">
        <f t="shared" ref="J90:K90" si="69">SUM(J88:J89)</f>
        <v>175</v>
      </c>
      <c r="K90" s="31">
        <f t="shared" si="69"/>
        <v>15</v>
      </c>
      <c r="L90" s="32">
        <f>SUM(L88:L89)</f>
        <v>6034.1299999999992</v>
      </c>
      <c r="M90" s="32">
        <f>SUM(M88:M89)</f>
        <v>152.633037</v>
      </c>
      <c r="N90" s="32">
        <f t="shared" ref="N90:P90" si="70">SUM(N88:N89)</f>
        <v>138490.4</v>
      </c>
      <c r="O90" s="32">
        <f t="shared" si="70"/>
        <v>44263.585906040265</v>
      </c>
      <c r="P90" s="32">
        <f t="shared" si="70"/>
        <v>182753.98590604027</v>
      </c>
      <c r="Q90" s="29"/>
      <c r="R90" s="29"/>
      <c r="S90" s="31">
        <f t="shared" ref="S90:T90" si="71">SUM(S88:S89)</f>
        <v>149</v>
      </c>
      <c r="T90" s="31">
        <f t="shared" si="71"/>
        <v>100</v>
      </c>
      <c r="U90" s="31">
        <f t="shared" ref="U90:W90" si="72">SUM(U88:U89)</f>
        <v>0</v>
      </c>
      <c r="V90" s="31">
        <f t="shared" si="72"/>
        <v>0</v>
      </c>
      <c r="W90" s="31">
        <f t="shared" si="72"/>
        <v>0</v>
      </c>
    </row>
    <row r="91" spans="2:23" s="7" customFormat="1" x14ac:dyDescent="0.25">
      <c r="B91" s="90" t="s">
        <v>80</v>
      </c>
      <c r="C91" s="97">
        <v>446</v>
      </c>
      <c r="D91" s="8" t="s">
        <v>358</v>
      </c>
      <c r="E91" s="4">
        <v>303</v>
      </c>
      <c r="F91" s="8" t="s">
        <v>82</v>
      </c>
      <c r="G91" s="19"/>
      <c r="H91" s="19" t="s">
        <v>290</v>
      </c>
      <c r="I91" s="9">
        <v>24</v>
      </c>
      <c r="J91" s="9">
        <v>35</v>
      </c>
      <c r="K91" s="9">
        <v>14</v>
      </c>
      <c r="L91" s="30">
        <f t="shared" ref="L91:L103" si="73">I91*$I$276+J91*$J$276+K91*$K$276</f>
        <v>1330.7900000000002</v>
      </c>
      <c r="M91" s="30">
        <f t="shared" ref="M91:M103" si="74">I91*$I$277+J91*$J$277+K91*$K$277</f>
        <v>33.662270999999997</v>
      </c>
      <c r="N91" s="30">
        <f t="shared" ref="N91:N103" si="75">I91*$I$278+J91*$J$278+K91*$K$278</f>
        <v>30543.199999999997</v>
      </c>
      <c r="O91" s="21">
        <f t="shared" ref="O91:O103" si="76">$I$279*L91</f>
        <v>9762.0597315436244</v>
      </c>
      <c r="P91" s="23">
        <f t="shared" ref="P91:P103" si="77">N91+O91</f>
        <v>40305.259731543621</v>
      </c>
      <c r="Q91" s="10" t="str">
        <f t="shared" ref="Q91:Q104" si="78">IF(L91=0," ","set-oct 2014")</f>
        <v>set-oct 2014</v>
      </c>
      <c r="R91" s="10" t="str">
        <f t="shared" ref="R91:R103" si="79">IF(L91=0," ","oct-nov 2014")</f>
        <v>oct-nov 2014</v>
      </c>
      <c r="S91" s="24">
        <v>44</v>
      </c>
      <c r="T91" s="24">
        <v>19</v>
      </c>
      <c r="U91" s="35"/>
      <c r="V91" s="19"/>
      <c r="W91" s="19"/>
    </row>
    <row r="92" spans="2:23" s="7" customFormat="1" x14ac:dyDescent="0.25">
      <c r="B92" s="90"/>
      <c r="C92" s="97"/>
      <c r="D92" s="8" t="s">
        <v>359</v>
      </c>
      <c r="E92" s="4">
        <v>300</v>
      </c>
      <c r="F92" s="8" t="s">
        <v>83</v>
      </c>
      <c r="G92" s="19"/>
      <c r="H92" s="19" t="s">
        <v>290</v>
      </c>
      <c r="I92" s="9">
        <v>29</v>
      </c>
      <c r="J92" s="9">
        <v>70</v>
      </c>
      <c r="K92" s="9">
        <v>17</v>
      </c>
      <c r="L92" s="30">
        <f t="shared" si="73"/>
        <v>2114.6799999999998</v>
      </c>
      <c r="M92" s="30">
        <f t="shared" si="74"/>
        <v>53.490732000000001</v>
      </c>
      <c r="N92" s="30">
        <f t="shared" si="75"/>
        <v>48534.399999999994</v>
      </c>
      <c r="O92" s="21">
        <f t="shared" si="76"/>
        <v>15512.314093959729</v>
      </c>
      <c r="P92" s="23">
        <f t="shared" si="77"/>
        <v>64046.714093959723</v>
      </c>
      <c r="Q92" s="10" t="str">
        <f t="shared" si="78"/>
        <v>set-oct 2014</v>
      </c>
      <c r="R92" s="10" t="str">
        <f t="shared" si="79"/>
        <v>oct-nov 2014</v>
      </c>
      <c r="S92" s="24">
        <v>61</v>
      </c>
      <c r="T92" s="24">
        <v>46</v>
      </c>
      <c r="U92" s="35"/>
      <c r="V92" s="19"/>
      <c r="W92" s="19"/>
    </row>
    <row r="93" spans="2:23" s="7" customFormat="1" x14ac:dyDescent="0.25">
      <c r="B93" s="90"/>
      <c r="C93" s="97"/>
      <c r="D93" s="8" t="s">
        <v>359</v>
      </c>
      <c r="E93" s="4">
        <v>300</v>
      </c>
      <c r="F93" s="8" t="s">
        <v>84</v>
      </c>
      <c r="G93" s="19"/>
      <c r="H93" s="19" t="s">
        <v>290</v>
      </c>
      <c r="I93" s="9">
        <v>48</v>
      </c>
      <c r="J93" s="9">
        <v>76</v>
      </c>
      <c r="K93" s="9">
        <v>16</v>
      </c>
      <c r="L93" s="30">
        <f t="shared" si="73"/>
        <v>2552.1999999999998</v>
      </c>
      <c r="M93" s="30">
        <f t="shared" si="74"/>
        <v>64.557779999999994</v>
      </c>
      <c r="N93" s="30">
        <f t="shared" si="75"/>
        <v>58575.999999999993</v>
      </c>
      <c r="O93" s="21">
        <f t="shared" si="76"/>
        <v>18721.758389261744</v>
      </c>
      <c r="P93" s="23">
        <f t="shared" si="77"/>
        <v>77297.75838926174</v>
      </c>
      <c r="Q93" s="10" t="str">
        <f t="shared" si="78"/>
        <v>set-oct 2014</v>
      </c>
      <c r="R93" s="10" t="str">
        <f t="shared" si="79"/>
        <v>oct-nov 2014</v>
      </c>
      <c r="S93" s="24">
        <v>82</v>
      </c>
      <c r="T93" s="24">
        <v>69</v>
      </c>
      <c r="U93" s="35"/>
      <c r="V93" s="19"/>
      <c r="W93" s="19"/>
    </row>
    <row r="94" spans="2:23" s="7" customFormat="1" x14ac:dyDescent="0.25">
      <c r="B94" s="90"/>
      <c r="C94" s="97"/>
      <c r="D94" s="8" t="s">
        <v>360</v>
      </c>
      <c r="E94" s="4">
        <v>302</v>
      </c>
      <c r="F94" s="8" t="s">
        <v>85</v>
      </c>
      <c r="G94" s="19"/>
      <c r="H94" s="19" t="s">
        <v>290</v>
      </c>
      <c r="I94" s="9">
        <v>31</v>
      </c>
      <c r="J94" s="9">
        <v>47</v>
      </c>
      <c r="K94" s="9">
        <v>10</v>
      </c>
      <c r="L94" s="30">
        <f t="shared" si="73"/>
        <v>1604.24</v>
      </c>
      <c r="M94" s="30">
        <f t="shared" si="74"/>
        <v>40.579175999999997</v>
      </c>
      <c r="N94" s="30">
        <f t="shared" si="75"/>
        <v>36819.199999999997</v>
      </c>
      <c r="O94" s="21">
        <f t="shared" si="76"/>
        <v>11767.962416107383</v>
      </c>
      <c r="P94" s="23">
        <f t="shared" si="77"/>
        <v>48587.162416107378</v>
      </c>
      <c r="Q94" s="10" t="str">
        <f t="shared" si="78"/>
        <v>set-oct 2014</v>
      </c>
      <c r="R94" s="10" t="str">
        <f t="shared" si="79"/>
        <v>oct-nov 2014</v>
      </c>
      <c r="S94" s="24">
        <v>49</v>
      </c>
      <c r="T94" s="24">
        <v>32</v>
      </c>
      <c r="U94" s="35"/>
      <c r="V94" s="19"/>
      <c r="W94" s="19"/>
    </row>
    <row r="95" spans="2:23" s="7" customFormat="1" x14ac:dyDescent="0.25">
      <c r="B95" s="90"/>
      <c r="C95" s="97"/>
      <c r="D95" s="8" t="s">
        <v>360</v>
      </c>
      <c r="E95" s="4">
        <v>302</v>
      </c>
      <c r="F95" s="8" t="s">
        <v>86</v>
      </c>
      <c r="G95" s="19"/>
      <c r="H95" s="19" t="s">
        <v>290</v>
      </c>
      <c r="I95" s="9">
        <v>73</v>
      </c>
      <c r="J95" s="9">
        <v>210</v>
      </c>
      <c r="K95" s="9">
        <v>25</v>
      </c>
      <c r="L95" s="30">
        <f t="shared" si="73"/>
        <v>5614.84</v>
      </c>
      <c r="M95" s="30">
        <f t="shared" si="74"/>
        <v>142.02711599999998</v>
      </c>
      <c r="N95" s="30">
        <f t="shared" si="75"/>
        <v>128867.2</v>
      </c>
      <c r="O95" s="21">
        <f t="shared" si="76"/>
        <v>41187.868456375836</v>
      </c>
      <c r="P95" s="23">
        <f t="shared" si="77"/>
        <v>170055.06845637583</v>
      </c>
      <c r="Q95" s="10" t="str">
        <f t="shared" si="78"/>
        <v>set-oct 2014</v>
      </c>
      <c r="R95" s="10" t="str">
        <f t="shared" si="79"/>
        <v>oct-nov 2014</v>
      </c>
      <c r="S95" s="24">
        <v>126</v>
      </c>
      <c r="T95" s="24">
        <v>192</v>
      </c>
      <c r="U95" s="35"/>
      <c r="V95" s="19"/>
      <c r="W95" s="19"/>
    </row>
    <row r="96" spans="2:23" s="7" customFormat="1" x14ac:dyDescent="0.25">
      <c r="B96" s="90"/>
      <c r="C96" s="97"/>
      <c r="D96" s="8" t="s">
        <v>361</v>
      </c>
      <c r="E96" s="4">
        <v>305</v>
      </c>
      <c r="F96" s="8" t="s">
        <v>87</v>
      </c>
      <c r="G96" s="19"/>
      <c r="H96" s="19" t="s">
        <v>290</v>
      </c>
      <c r="I96" s="9">
        <v>73</v>
      </c>
      <c r="J96" s="9">
        <v>63</v>
      </c>
      <c r="K96" s="9">
        <v>16</v>
      </c>
      <c r="L96" s="30">
        <f t="shared" si="73"/>
        <v>2770.9599999999996</v>
      </c>
      <c r="M96" s="30">
        <f t="shared" si="74"/>
        <v>70.091303999999994</v>
      </c>
      <c r="N96" s="30">
        <f t="shared" si="75"/>
        <v>63596.799999999996</v>
      </c>
      <c r="O96" s="21">
        <f t="shared" si="76"/>
        <v>20326.480536912746</v>
      </c>
      <c r="P96" s="23">
        <f t="shared" si="77"/>
        <v>83923.280536912745</v>
      </c>
      <c r="Q96" s="10" t="str">
        <f t="shared" si="78"/>
        <v>set-oct 2014</v>
      </c>
      <c r="R96" s="10" t="str">
        <f t="shared" si="79"/>
        <v>oct-nov 2014</v>
      </c>
      <c r="S96" s="24">
        <v>107</v>
      </c>
      <c r="T96" s="24">
        <v>58</v>
      </c>
      <c r="U96" s="35"/>
      <c r="V96" s="19"/>
      <c r="W96" s="19"/>
    </row>
    <row r="97" spans="2:23" s="7" customFormat="1" x14ac:dyDescent="0.25">
      <c r="B97" s="90"/>
      <c r="C97" s="97"/>
      <c r="D97" s="8" t="s">
        <v>359</v>
      </c>
      <c r="E97" s="4">
        <v>300</v>
      </c>
      <c r="F97" s="8" t="s">
        <v>81</v>
      </c>
      <c r="G97" s="19"/>
      <c r="H97" s="19" t="s">
        <v>290</v>
      </c>
      <c r="I97" s="9">
        <v>139</v>
      </c>
      <c r="J97" s="9">
        <v>248</v>
      </c>
      <c r="K97" s="9">
        <v>10</v>
      </c>
      <c r="L97" s="30">
        <f t="shared" si="73"/>
        <v>7237.31</v>
      </c>
      <c r="M97" s="30">
        <f t="shared" si="74"/>
        <v>183.06741899999997</v>
      </c>
      <c r="N97" s="30">
        <f t="shared" si="75"/>
        <v>166104.79999999999</v>
      </c>
      <c r="O97" s="21">
        <f t="shared" si="76"/>
        <v>53089.557718120806</v>
      </c>
      <c r="P97" s="23">
        <f t="shared" si="77"/>
        <v>219194.35771812079</v>
      </c>
      <c r="Q97" s="10" t="str">
        <f t="shared" si="78"/>
        <v>set-oct 2014</v>
      </c>
      <c r="R97" s="10" t="str">
        <f t="shared" si="79"/>
        <v>oct-nov 2014</v>
      </c>
      <c r="S97" s="24">
        <v>195</v>
      </c>
      <c r="T97" s="24">
        <v>242</v>
      </c>
      <c r="U97" s="35"/>
      <c r="V97" s="19"/>
      <c r="W97" s="19"/>
    </row>
    <row r="98" spans="2:23" s="7" customFormat="1" x14ac:dyDescent="0.25">
      <c r="B98" s="90"/>
      <c r="C98" s="97"/>
      <c r="D98" s="8" t="s">
        <v>360</v>
      </c>
      <c r="E98" s="4">
        <v>302</v>
      </c>
      <c r="F98" s="8" t="s">
        <v>88</v>
      </c>
      <c r="G98" s="19"/>
      <c r="H98" s="19" t="s">
        <v>290</v>
      </c>
      <c r="I98" s="9">
        <v>35</v>
      </c>
      <c r="J98" s="9">
        <v>65</v>
      </c>
      <c r="K98" s="9">
        <v>27</v>
      </c>
      <c r="L98" s="30">
        <f t="shared" si="73"/>
        <v>2315.21</v>
      </c>
      <c r="M98" s="30">
        <f t="shared" si="74"/>
        <v>58.563128999999996</v>
      </c>
      <c r="N98" s="30">
        <f t="shared" si="75"/>
        <v>53136.800000000003</v>
      </c>
      <c r="O98" s="21">
        <f t="shared" si="76"/>
        <v>16983.309395973152</v>
      </c>
      <c r="P98" s="23">
        <f t="shared" si="77"/>
        <v>70120.109395973152</v>
      </c>
      <c r="Q98" s="10" t="str">
        <f t="shared" si="78"/>
        <v>set-oct 2014</v>
      </c>
      <c r="R98" s="10" t="str">
        <f t="shared" si="79"/>
        <v>oct-nov 2014</v>
      </c>
      <c r="S98" s="24">
        <v>80</v>
      </c>
      <c r="T98" s="24">
        <v>58</v>
      </c>
      <c r="U98" s="35"/>
      <c r="V98" s="19"/>
      <c r="W98" s="19"/>
    </row>
    <row r="99" spans="2:23" s="7" customFormat="1" x14ac:dyDescent="0.25">
      <c r="B99" s="90"/>
      <c r="C99" s="97"/>
      <c r="D99" s="8" t="s">
        <v>362</v>
      </c>
      <c r="E99" s="4">
        <v>304</v>
      </c>
      <c r="F99" s="8" t="s">
        <v>89</v>
      </c>
      <c r="G99" s="19"/>
      <c r="H99" s="19" t="s">
        <v>290</v>
      </c>
      <c r="I99" s="9">
        <v>65</v>
      </c>
      <c r="J99" s="9">
        <v>122</v>
      </c>
      <c r="K99" s="9">
        <v>22</v>
      </c>
      <c r="L99" s="30">
        <f t="shared" si="73"/>
        <v>3810.07</v>
      </c>
      <c r="M99" s="30">
        <f t="shared" si="74"/>
        <v>96.375542999999993</v>
      </c>
      <c r="N99" s="30">
        <f t="shared" si="75"/>
        <v>87445.599999999991</v>
      </c>
      <c r="O99" s="21">
        <f t="shared" si="76"/>
        <v>27948.910738255032</v>
      </c>
      <c r="P99" s="23">
        <f t="shared" si="77"/>
        <v>115394.51073825502</v>
      </c>
      <c r="Q99" s="10" t="str">
        <f t="shared" si="78"/>
        <v>set-oct 2014</v>
      </c>
      <c r="R99" s="10" t="str">
        <f t="shared" si="79"/>
        <v>oct-nov 2014</v>
      </c>
      <c r="S99" s="24">
        <v>109</v>
      </c>
      <c r="T99" s="24">
        <v>126</v>
      </c>
      <c r="U99" s="35"/>
      <c r="V99" s="19"/>
      <c r="W99" s="19"/>
    </row>
    <row r="100" spans="2:23" s="7" customFormat="1" x14ac:dyDescent="0.25">
      <c r="B100" s="90"/>
      <c r="C100" s="97"/>
      <c r="D100" s="8" t="s">
        <v>359</v>
      </c>
      <c r="E100" s="4">
        <v>300</v>
      </c>
      <c r="F100" s="8" t="s">
        <v>90</v>
      </c>
      <c r="G100" s="19"/>
      <c r="H100" s="19" t="s">
        <v>290</v>
      </c>
      <c r="I100" s="9">
        <v>31</v>
      </c>
      <c r="J100" s="9">
        <v>82</v>
      </c>
      <c r="K100" s="9">
        <v>16</v>
      </c>
      <c r="L100" s="30">
        <f t="shared" si="73"/>
        <v>2351.67</v>
      </c>
      <c r="M100" s="30">
        <f t="shared" si="74"/>
        <v>59.485382999999992</v>
      </c>
      <c r="N100" s="30">
        <f t="shared" si="75"/>
        <v>53973.599999999999</v>
      </c>
      <c r="O100" s="21">
        <f t="shared" si="76"/>
        <v>17250.763087248321</v>
      </c>
      <c r="P100" s="23">
        <f t="shared" si="77"/>
        <v>71224.363087248319</v>
      </c>
      <c r="Q100" s="10" t="str">
        <f t="shared" si="78"/>
        <v>set-oct 2014</v>
      </c>
      <c r="R100" s="10" t="str">
        <f t="shared" si="79"/>
        <v>oct-nov 2014</v>
      </c>
      <c r="S100" s="24">
        <v>57</v>
      </c>
      <c r="T100" s="24">
        <v>60</v>
      </c>
      <c r="U100" s="35"/>
      <c r="V100" s="19"/>
      <c r="W100" s="19"/>
    </row>
    <row r="101" spans="2:23" s="7" customFormat="1" x14ac:dyDescent="0.25">
      <c r="B101" s="90"/>
      <c r="C101" s="97"/>
      <c r="D101" s="8" t="s">
        <v>358</v>
      </c>
      <c r="E101" s="4">
        <v>303</v>
      </c>
      <c r="F101" s="8" t="s">
        <v>91</v>
      </c>
      <c r="G101" s="19"/>
      <c r="H101" s="19" t="s">
        <v>290</v>
      </c>
      <c r="I101" s="9">
        <v>45</v>
      </c>
      <c r="J101" s="9">
        <v>65</v>
      </c>
      <c r="K101" s="9">
        <v>17</v>
      </c>
      <c r="L101" s="30">
        <f t="shared" si="73"/>
        <v>2315.21</v>
      </c>
      <c r="M101" s="30">
        <f t="shared" si="74"/>
        <v>58.563128999999996</v>
      </c>
      <c r="N101" s="30">
        <f t="shared" si="75"/>
        <v>53136.800000000003</v>
      </c>
      <c r="O101" s="21">
        <f t="shared" si="76"/>
        <v>16983.309395973152</v>
      </c>
      <c r="P101" s="23">
        <f t="shared" si="77"/>
        <v>70120.109395973152</v>
      </c>
      <c r="Q101" s="10" t="str">
        <f t="shared" si="78"/>
        <v>set-oct 2014</v>
      </c>
      <c r="R101" s="10" t="str">
        <f t="shared" si="79"/>
        <v>oct-nov 2014</v>
      </c>
      <c r="S101" s="24">
        <v>71</v>
      </c>
      <c r="T101" s="24">
        <v>52</v>
      </c>
      <c r="U101" s="35"/>
      <c r="V101" s="19"/>
      <c r="W101" s="19"/>
    </row>
    <row r="102" spans="2:23" s="7" customFormat="1" x14ac:dyDescent="0.25">
      <c r="B102" s="90"/>
      <c r="C102" s="97"/>
      <c r="D102" s="8" t="s">
        <v>358</v>
      </c>
      <c r="E102" s="4">
        <v>303</v>
      </c>
      <c r="F102" s="8" t="s">
        <v>92</v>
      </c>
      <c r="G102" s="19"/>
      <c r="H102" s="19" t="s">
        <v>290</v>
      </c>
      <c r="I102" s="9">
        <v>52</v>
      </c>
      <c r="J102" s="9">
        <v>73</v>
      </c>
      <c r="K102" s="9">
        <v>29</v>
      </c>
      <c r="L102" s="30">
        <f t="shared" si="73"/>
        <v>2807.42</v>
      </c>
      <c r="M102" s="30">
        <f t="shared" si="74"/>
        <v>71.013557999999989</v>
      </c>
      <c r="N102" s="30">
        <f t="shared" si="75"/>
        <v>64433.599999999999</v>
      </c>
      <c r="O102" s="21">
        <f t="shared" si="76"/>
        <v>20593.934228187918</v>
      </c>
      <c r="P102" s="23">
        <f t="shared" si="77"/>
        <v>85027.534228187913</v>
      </c>
      <c r="Q102" s="10" t="str">
        <f t="shared" si="78"/>
        <v>set-oct 2014</v>
      </c>
      <c r="R102" s="10" t="str">
        <f t="shared" si="79"/>
        <v>oct-nov 2014</v>
      </c>
      <c r="S102" s="24">
        <v>113</v>
      </c>
      <c r="T102" s="24">
        <v>71</v>
      </c>
      <c r="U102" s="35"/>
      <c r="V102" s="19"/>
      <c r="W102" s="19"/>
    </row>
    <row r="103" spans="2:23" s="7" customFormat="1" x14ac:dyDescent="0.25">
      <c r="B103" s="90"/>
      <c r="C103" s="97"/>
      <c r="D103" s="8" t="s">
        <v>359</v>
      </c>
      <c r="E103" s="4">
        <v>300</v>
      </c>
      <c r="F103" s="8" t="s">
        <v>93</v>
      </c>
      <c r="G103" s="19"/>
      <c r="H103" s="19" t="s">
        <v>290</v>
      </c>
      <c r="I103" s="9">
        <v>27</v>
      </c>
      <c r="J103" s="9">
        <v>69</v>
      </c>
      <c r="K103" s="9">
        <v>5</v>
      </c>
      <c r="L103" s="30">
        <f t="shared" si="73"/>
        <v>1841.2300000000002</v>
      </c>
      <c r="M103" s="30">
        <f t="shared" si="74"/>
        <v>46.573826999999994</v>
      </c>
      <c r="N103" s="30">
        <f t="shared" si="75"/>
        <v>42258.399999999994</v>
      </c>
      <c r="O103" s="21">
        <f t="shared" si="76"/>
        <v>13506.411409395974</v>
      </c>
      <c r="P103" s="23">
        <f t="shared" si="77"/>
        <v>55764.811409395967</v>
      </c>
      <c r="Q103" s="10" t="str">
        <f t="shared" si="78"/>
        <v>set-oct 2014</v>
      </c>
      <c r="R103" s="10" t="str">
        <f t="shared" si="79"/>
        <v>oct-nov 2014</v>
      </c>
      <c r="S103" s="24">
        <v>46</v>
      </c>
      <c r="T103" s="24">
        <v>69</v>
      </c>
      <c r="U103" s="35"/>
      <c r="V103" s="19"/>
      <c r="W103" s="19"/>
    </row>
    <row r="104" spans="2:23" s="7" customFormat="1" x14ac:dyDescent="0.25">
      <c r="B104" s="90"/>
      <c r="C104" s="97"/>
      <c r="D104" s="8" t="s">
        <v>359</v>
      </c>
      <c r="E104" s="4">
        <v>300</v>
      </c>
      <c r="F104" s="8" t="s">
        <v>240</v>
      </c>
      <c r="G104" s="19"/>
      <c r="H104" s="19" t="s">
        <v>290</v>
      </c>
      <c r="I104" s="9"/>
      <c r="J104" s="9"/>
      <c r="K104" s="9"/>
      <c r="L104" s="30"/>
      <c r="M104" s="30"/>
      <c r="N104" s="30"/>
      <c r="O104" s="21"/>
      <c r="P104" s="23"/>
      <c r="Q104" s="10" t="str">
        <f t="shared" si="78"/>
        <v xml:space="preserve"> </v>
      </c>
      <c r="R104" s="10"/>
      <c r="S104" s="24"/>
      <c r="T104" s="24"/>
      <c r="U104" s="35"/>
      <c r="V104" s="19"/>
      <c r="W104" s="19"/>
    </row>
    <row r="105" spans="2:23" x14ac:dyDescent="0.25">
      <c r="B105" s="25"/>
      <c r="C105" s="25"/>
      <c r="D105" s="26"/>
      <c r="E105" s="27"/>
      <c r="F105" s="26"/>
      <c r="G105" s="28"/>
      <c r="H105" s="28"/>
      <c r="I105" s="31">
        <f>SUM(I91:I104)</f>
        <v>672</v>
      </c>
      <c r="J105" s="31">
        <f t="shared" ref="J105:K105" si="80">SUM(J91:J104)</f>
        <v>1225</v>
      </c>
      <c r="K105" s="31">
        <f t="shared" si="80"/>
        <v>224</v>
      </c>
      <c r="L105" s="32">
        <f>SUM(L91:L104)</f>
        <v>38665.83</v>
      </c>
      <c r="M105" s="32">
        <f>SUM(M91:M104)</f>
        <v>978.05036699999982</v>
      </c>
      <c r="N105" s="32">
        <f t="shared" ref="N105:P105" si="81">SUM(N91:N104)</f>
        <v>887426.4</v>
      </c>
      <c r="O105" s="32">
        <f t="shared" si="81"/>
        <v>283634.63959731546</v>
      </c>
      <c r="P105" s="32">
        <f t="shared" si="81"/>
        <v>1171061.0395973152</v>
      </c>
      <c r="Q105" s="29"/>
      <c r="R105" s="29"/>
      <c r="S105" s="31">
        <f t="shared" ref="S105:T105" si="82">SUM(S91:S104)</f>
        <v>1140</v>
      </c>
      <c r="T105" s="31">
        <f t="shared" si="82"/>
        <v>1094</v>
      </c>
      <c r="U105" s="31">
        <f t="shared" ref="U105:W105" si="83">SUM(U91:U104)</f>
        <v>0</v>
      </c>
      <c r="V105" s="31">
        <f t="shared" si="83"/>
        <v>0</v>
      </c>
      <c r="W105" s="31">
        <f t="shared" si="83"/>
        <v>0</v>
      </c>
    </row>
    <row r="106" spans="2:23" s="7" customFormat="1" x14ac:dyDescent="0.25">
      <c r="B106" s="94" t="s">
        <v>94</v>
      </c>
      <c r="C106" s="97">
        <v>447</v>
      </c>
      <c r="D106" s="8" t="s">
        <v>363</v>
      </c>
      <c r="E106" s="38" t="s">
        <v>364</v>
      </c>
      <c r="F106" s="8" t="s">
        <v>96</v>
      </c>
      <c r="G106" s="19"/>
      <c r="H106" s="19" t="s">
        <v>290</v>
      </c>
      <c r="I106" s="9">
        <v>48</v>
      </c>
      <c r="J106" s="9">
        <v>24</v>
      </c>
      <c r="K106" s="9">
        <v>30</v>
      </c>
      <c r="L106" s="30">
        <f t="shared" ref="L106:L112" si="84">I106*$I$276+J106*$J$276+K106*$K$276</f>
        <v>1859.46</v>
      </c>
      <c r="M106" s="30">
        <f t="shared" ref="M106:M112" si="85">I106*$I$277+J106*$J$277+K106*$K$277</f>
        <v>47.034953999999999</v>
      </c>
      <c r="N106" s="30">
        <f t="shared" ref="N106:N112" si="86">I106*$I$278+J106*$J$278+K106*$K$278</f>
        <v>42676.799999999996</v>
      </c>
      <c r="O106" s="21">
        <f t="shared" ref="O106:O112" si="87">$I$279*L106</f>
        <v>13640.138255033557</v>
      </c>
      <c r="P106" s="23">
        <f t="shared" ref="P106:P112" si="88">N106+O106</f>
        <v>56316.93825503355</v>
      </c>
      <c r="Q106" s="10" t="str">
        <f t="shared" ref="Q106:Q113" si="89">IF(L106=0," ","set-oct 2014")</f>
        <v>set-oct 2014</v>
      </c>
      <c r="R106" s="10" t="str">
        <f t="shared" ref="R106:R112" si="90">IF(L106=0," ","oct-nov 2014")</f>
        <v>oct-nov 2014</v>
      </c>
      <c r="S106" s="24">
        <v>112</v>
      </c>
      <c r="T106" s="24">
        <v>9</v>
      </c>
      <c r="U106" s="35"/>
      <c r="V106" s="19"/>
      <c r="W106" s="19"/>
    </row>
    <row r="107" spans="2:23" s="7" customFormat="1" x14ac:dyDescent="0.25">
      <c r="B107" s="95"/>
      <c r="C107" s="97"/>
      <c r="D107" s="8" t="s">
        <v>365</v>
      </c>
      <c r="E107" s="39" t="s">
        <v>366</v>
      </c>
      <c r="F107" s="8" t="s">
        <v>97</v>
      </c>
      <c r="G107" s="19"/>
      <c r="H107" s="19" t="s">
        <v>290</v>
      </c>
      <c r="I107" s="9">
        <v>59</v>
      </c>
      <c r="J107" s="9">
        <v>47</v>
      </c>
      <c r="K107" s="9">
        <v>36</v>
      </c>
      <c r="L107" s="30">
        <f t="shared" si="84"/>
        <v>2588.66</v>
      </c>
      <c r="M107" s="30">
        <f t="shared" si="85"/>
        <v>65.480033999999989</v>
      </c>
      <c r="N107" s="30">
        <f t="shared" si="86"/>
        <v>59412.799999999996</v>
      </c>
      <c r="O107" s="21">
        <f t="shared" si="87"/>
        <v>18989.212080536909</v>
      </c>
      <c r="P107" s="23">
        <f t="shared" si="88"/>
        <v>78402.012080536908</v>
      </c>
      <c r="Q107" s="10" t="str">
        <f t="shared" si="89"/>
        <v>set-oct 2014</v>
      </c>
      <c r="R107" s="10" t="str">
        <f t="shared" si="90"/>
        <v>oct-nov 2014</v>
      </c>
      <c r="S107" s="24">
        <v>126</v>
      </c>
      <c r="T107" s="24">
        <v>46</v>
      </c>
      <c r="U107" s="35"/>
      <c r="V107" s="19"/>
      <c r="W107" s="19"/>
    </row>
    <row r="108" spans="2:23" s="7" customFormat="1" x14ac:dyDescent="0.25">
      <c r="B108" s="95"/>
      <c r="C108" s="97"/>
      <c r="D108" s="8" t="s">
        <v>367</v>
      </c>
      <c r="E108" s="39" t="s">
        <v>368</v>
      </c>
      <c r="F108" s="8" t="s">
        <v>98</v>
      </c>
      <c r="G108" s="19"/>
      <c r="H108" s="19" t="s">
        <v>290</v>
      </c>
      <c r="I108" s="9">
        <v>36</v>
      </c>
      <c r="J108" s="9">
        <v>0</v>
      </c>
      <c r="K108" s="9">
        <v>5</v>
      </c>
      <c r="L108" s="30">
        <f t="shared" si="84"/>
        <v>747.43</v>
      </c>
      <c r="M108" s="30">
        <f t="shared" si="85"/>
        <v>18.906206999999998</v>
      </c>
      <c r="N108" s="30">
        <f t="shared" si="86"/>
        <v>17154.400000000001</v>
      </c>
      <c r="O108" s="21">
        <f t="shared" si="87"/>
        <v>5482.8006711409389</v>
      </c>
      <c r="P108" s="23">
        <f t="shared" si="88"/>
        <v>22637.200671140941</v>
      </c>
      <c r="Q108" s="10" t="str">
        <f t="shared" si="89"/>
        <v>set-oct 2014</v>
      </c>
      <c r="R108" s="10" t="str">
        <f t="shared" si="90"/>
        <v>oct-nov 2014</v>
      </c>
      <c r="S108" s="24">
        <v>56</v>
      </c>
      <c r="T108" s="24">
        <v>0</v>
      </c>
      <c r="U108" s="35"/>
      <c r="V108" s="19"/>
      <c r="W108" s="19"/>
    </row>
    <row r="109" spans="2:23" s="7" customFormat="1" x14ac:dyDescent="0.25">
      <c r="B109" s="95"/>
      <c r="C109" s="97"/>
      <c r="D109" s="8" t="s">
        <v>369</v>
      </c>
      <c r="E109" s="39" t="s">
        <v>370</v>
      </c>
      <c r="F109" s="8" t="s">
        <v>99</v>
      </c>
      <c r="G109" s="19"/>
      <c r="H109" s="19" t="s">
        <v>290</v>
      </c>
      <c r="I109" s="9">
        <v>54</v>
      </c>
      <c r="J109" s="9">
        <v>40</v>
      </c>
      <c r="K109" s="9">
        <v>17</v>
      </c>
      <c r="L109" s="30">
        <f t="shared" si="84"/>
        <v>2023.5300000000002</v>
      </c>
      <c r="M109" s="30">
        <f t="shared" si="85"/>
        <v>51.185096999999992</v>
      </c>
      <c r="N109" s="30">
        <f t="shared" si="86"/>
        <v>46442.399999999994</v>
      </c>
      <c r="O109" s="21">
        <f t="shared" si="87"/>
        <v>14843.679865771812</v>
      </c>
      <c r="P109" s="23">
        <f t="shared" si="88"/>
        <v>61286.079865771804</v>
      </c>
      <c r="Q109" s="10" t="str">
        <f t="shared" si="89"/>
        <v>set-oct 2014</v>
      </c>
      <c r="R109" s="10" t="str">
        <f t="shared" si="90"/>
        <v>oct-nov 2014</v>
      </c>
      <c r="S109" s="24">
        <v>102</v>
      </c>
      <c r="T109" s="24">
        <v>30</v>
      </c>
      <c r="U109" s="35"/>
      <c r="V109" s="19"/>
      <c r="W109" s="19"/>
    </row>
    <row r="110" spans="2:23" s="7" customFormat="1" x14ac:dyDescent="0.25">
      <c r="B110" s="95"/>
      <c r="C110" s="97"/>
      <c r="D110" s="8" t="s">
        <v>371</v>
      </c>
      <c r="E110" s="39" t="s">
        <v>372</v>
      </c>
      <c r="F110" s="8" t="s">
        <v>95</v>
      </c>
      <c r="G110" s="19"/>
      <c r="H110" s="19" t="s">
        <v>290</v>
      </c>
      <c r="I110" s="9">
        <v>152</v>
      </c>
      <c r="J110" s="9">
        <v>67</v>
      </c>
      <c r="K110" s="9">
        <v>40</v>
      </c>
      <c r="L110" s="30">
        <f t="shared" si="84"/>
        <v>4721.57</v>
      </c>
      <c r="M110" s="30">
        <f t="shared" si="85"/>
        <v>119.43189299999997</v>
      </c>
      <c r="N110" s="30">
        <f t="shared" si="86"/>
        <v>108365.59999999999</v>
      </c>
      <c r="O110" s="21">
        <f t="shared" si="87"/>
        <v>34635.253020134223</v>
      </c>
      <c r="P110" s="23">
        <f t="shared" si="88"/>
        <v>143000.85302013421</v>
      </c>
      <c r="Q110" s="10" t="str">
        <f t="shared" si="89"/>
        <v>set-oct 2014</v>
      </c>
      <c r="R110" s="10" t="str">
        <f t="shared" si="90"/>
        <v>oct-nov 2014</v>
      </c>
      <c r="S110" s="24">
        <v>255</v>
      </c>
      <c r="T110" s="24">
        <v>91</v>
      </c>
      <c r="U110" s="35"/>
      <c r="V110" s="19"/>
      <c r="W110" s="19"/>
    </row>
    <row r="111" spans="2:23" s="7" customFormat="1" x14ac:dyDescent="0.25">
      <c r="B111" s="95"/>
      <c r="C111" s="97"/>
      <c r="D111" s="8" t="s">
        <v>373</v>
      </c>
      <c r="E111" s="39" t="s">
        <v>374</v>
      </c>
      <c r="F111" s="8" t="s">
        <v>100</v>
      </c>
      <c r="G111" s="19"/>
      <c r="H111" s="19" t="s">
        <v>290</v>
      </c>
      <c r="I111" s="9">
        <v>42</v>
      </c>
      <c r="J111" s="9">
        <v>41</v>
      </c>
      <c r="K111" s="9">
        <v>14</v>
      </c>
      <c r="L111" s="30">
        <f t="shared" si="84"/>
        <v>1768.3100000000002</v>
      </c>
      <c r="M111" s="30">
        <f t="shared" si="85"/>
        <v>44.729318999999997</v>
      </c>
      <c r="N111" s="30">
        <f t="shared" si="86"/>
        <v>40584.799999999996</v>
      </c>
      <c r="O111" s="21">
        <f t="shared" si="87"/>
        <v>12971.504026845638</v>
      </c>
      <c r="P111" s="23">
        <f t="shared" si="88"/>
        <v>53556.304026845632</v>
      </c>
      <c r="Q111" s="10" t="str">
        <f t="shared" si="89"/>
        <v>set-oct 2014</v>
      </c>
      <c r="R111" s="10" t="str">
        <f t="shared" si="90"/>
        <v>oct-nov 2014</v>
      </c>
      <c r="S111" s="24">
        <v>76</v>
      </c>
      <c r="T111" s="24">
        <v>48</v>
      </c>
      <c r="U111" s="35"/>
      <c r="V111" s="19"/>
      <c r="W111" s="19"/>
    </row>
    <row r="112" spans="2:23" s="7" customFormat="1" x14ac:dyDescent="0.25">
      <c r="B112" s="95"/>
      <c r="C112" s="97"/>
      <c r="D112" s="8" t="s">
        <v>375</v>
      </c>
      <c r="E112" s="39" t="s">
        <v>376</v>
      </c>
      <c r="F112" s="8" t="s">
        <v>101</v>
      </c>
      <c r="G112" s="19"/>
      <c r="H112" s="19" t="s">
        <v>290</v>
      </c>
      <c r="I112" s="9">
        <v>161</v>
      </c>
      <c r="J112" s="9">
        <v>48</v>
      </c>
      <c r="K112" s="9">
        <v>23</v>
      </c>
      <c r="L112" s="30">
        <f t="shared" si="84"/>
        <v>4229.3600000000006</v>
      </c>
      <c r="M112" s="30">
        <f t="shared" si="85"/>
        <v>106.98146399999999</v>
      </c>
      <c r="N112" s="30">
        <f t="shared" si="86"/>
        <v>97068.799999999988</v>
      </c>
      <c r="O112" s="21">
        <f t="shared" si="87"/>
        <v>31024.628187919465</v>
      </c>
      <c r="P112" s="23">
        <f t="shared" si="88"/>
        <v>128093.42818791946</v>
      </c>
      <c r="Q112" s="10" t="str">
        <f t="shared" si="89"/>
        <v>set-oct 2014</v>
      </c>
      <c r="R112" s="10" t="str">
        <f t="shared" si="90"/>
        <v>oct-nov 2014</v>
      </c>
      <c r="S112" s="24">
        <v>184</v>
      </c>
      <c r="T112" s="24">
        <v>38</v>
      </c>
      <c r="U112" s="35"/>
      <c r="V112" s="19"/>
      <c r="W112" s="19"/>
    </row>
    <row r="113" spans="2:23" s="7" customFormat="1" x14ac:dyDescent="0.25">
      <c r="B113" s="96"/>
      <c r="C113" s="97"/>
      <c r="D113" s="8" t="s">
        <v>377</v>
      </c>
      <c r="E113" s="39" t="s">
        <v>372</v>
      </c>
      <c r="F113" s="8" t="s">
        <v>241</v>
      </c>
      <c r="G113" s="19"/>
      <c r="H113" s="19" t="s">
        <v>290</v>
      </c>
      <c r="I113" s="9"/>
      <c r="J113" s="9"/>
      <c r="K113" s="9"/>
      <c r="L113" s="30"/>
      <c r="M113" s="30"/>
      <c r="N113" s="30"/>
      <c r="O113" s="21"/>
      <c r="P113" s="23"/>
      <c r="Q113" s="10" t="str">
        <f t="shared" si="89"/>
        <v xml:space="preserve"> </v>
      </c>
      <c r="R113" s="10"/>
      <c r="S113" s="24"/>
      <c r="T113" s="24"/>
      <c r="U113" s="35"/>
      <c r="V113" s="19"/>
      <c r="W113" s="19"/>
    </row>
    <row r="114" spans="2:23" x14ac:dyDescent="0.25">
      <c r="B114" s="25"/>
      <c r="C114" s="25"/>
      <c r="D114" s="26"/>
      <c r="E114" s="27"/>
      <c r="F114" s="26"/>
      <c r="G114" s="28"/>
      <c r="H114" s="28"/>
      <c r="I114" s="31">
        <f>SUM(I106:I113)</f>
        <v>552</v>
      </c>
      <c r="J114" s="31">
        <f t="shared" ref="J114:K114" si="91">SUM(J106:J113)</f>
        <v>267</v>
      </c>
      <c r="K114" s="31">
        <f t="shared" si="91"/>
        <v>165</v>
      </c>
      <c r="L114" s="32">
        <f>SUM(L106:L113)</f>
        <v>17938.32</v>
      </c>
      <c r="M114" s="32">
        <f>SUM(M106:M113)</f>
        <v>453.74896799999988</v>
      </c>
      <c r="N114" s="32">
        <f t="shared" ref="N114:P114" si="92">SUM(N106:N113)</f>
        <v>411705.59999999998</v>
      </c>
      <c r="O114" s="32">
        <f t="shared" si="92"/>
        <v>131587.21610738253</v>
      </c>
      <c r="P114" s="32">
        <f t="shared" si="92"/>
        <v>543292.81610738253</v>
      </c>
      <c r="Q114" s="29"/>
      <c r="R114" s="29"/>
      <c r="S114" s="31">
        <f t="shared" ref="S114:T114" si="93">SUM(S106:S113)</f>
        <v>911</v>
      </c>
      <c r="T114" s="31">
        <f t="shared" si="93"/>
        <v>262</v>
      </c>
      <c r="U114" s="31">
        <f t="shared" ref="U114:W114" si="94">SUM(U106:U113)</f>
        <v>0</v>
      </c>
      <c r="V114" s="31">
        <f t="shared" si="94"/>
        <v>0</v>
      </c>
      <c r="W114" s="31">
        <f t="shared" si="94"/>
        <v>0</v>
      </c>
    </row>
    <row r="115" spans="2:23" s="7" customFormat="1" x14ac:dyDescent="0.25">
      <c r="B115" s="90" t="s">
        <v>102</v>
      </c>
      <c r="C115" s="90">
        <v>448</v>
      </c>
      <c r="D115" s="8" t="s">
        <v>378</v>
      </c>
      <c r="E115" s="4">
        <v>300</v>
      </c>
      <c r="F115" s="8" t="s">
        <v>104</v>
      </c>
      <c r="G115" s="19"/>
      <c r="H115" s="19" t="s">
        <v>290</v>
      </c>
      <c r="I115" s="9">
        <v>53</v>
      </c>
      <c r="J115" s="9">
        <v>21</v>
      </c>
      <c r="K115" s="9">
        <v>3</v>
      </c>
      <c r="L115" s="30">
        <f t="shared" ref="L115:L125" si="95">I115*$I$276+J115*$J$276+K115*$K$276</f>
        <v>1403.71</v>
      </c>
      <c r="M115" s="30">
        <f t="shared" ref="M115:M125" si="96">I115*$I$277+J115*$J$277+K115*$K$277</f>
        <v>35.506778999999995</v>
      </c>
      <c r="N115" s="30">
        <f t="shared" ref="N115:N125" si="97">I115*$I$278+J115*$J$278+K115*$K$278</f>
        <v>32216.799999999999</v>
      </c>
      <c r="O115" s="21">
        <f t="shared" ref="O115:O125" si="98">$I$279*L115</f>
        <v>10296.967114093959</v>
      </c>
      <c r="P115" s="23">
        <f t="shared" ref="P115:P125" si="99">N115+O115</f>
        <v>42513.767114093956</v>
      </c>
      <c r="Q115" s="10" t="str">
        <f t="shared" ref="Q115:Q126" si="100">IF(L115=0," ","set-oct 2014")</f>
        <v>set-oct 2014</v>
      </c>
      <c r="R115" s="10" t="str">
        <f t="shared" ref="R115:R125" si="101">IF(L115=0," ","oct-nov 2014")</f>
        <v>oct-nov 2014</v>
      </c>
      <c r="S115" s="24">
        <v>82</v>
      </c>
      <c r="T115" s="24">
        <v>24</v>
      </c>
      <c r="U115" s="8"/>
      <c r="V115" s="19"/>
      <c r="W115" s="19"/>
    </row>
    <row r="116" spans="2:23" s="7" customFormat="1" x14ac:dyDescent="0.25">
      <c r="B116" s="90"/>
      <c r="C116" s="90"/>
      <c r="D116" s="8" t="s">
        <v>379</v>
      </c>
      <c r="E116" s="4">
        <v>303</v>
      </c>
      <c r="F116" s="8" t="s">
        <v>105</v>
      </c>
      <c r="G116" s="19"/>
      <c r="H116" s="19" t="s">
        <v>290</v>
      </c>
      <c r="I116" s="9">
        <v>52</v>
      </c>
      <c r="J116" s="9">
        <v>48</v>
      </c>
      <c r="K116" s="9">
        <v>9</v>
      </c>
      <c r="L116" s="30">
        <f t="shared" si="95"/>
        <v>1987.07</v>
      </c>
      <c r="M116" s="30">
        <f t="shared" si="96"/>
        <v>50.262842999999997</v>
      </c>
      <c r="N116" s="30">
        <f t="shared" si="97"/>
        <v>45605.599999999999</v>
      </c>
      <c r="O116" s="21">
        <f t="shared" si="98"/>
        <v>14576.226174496644</v>
      </c>
      <c r="P116" s="23">
        <f t="shared" si="99"/>
        <v>60181.826174496644</v>
      </c>
      <c r="Q116" s="10" t="str">
        <f t="shared" si="100"/>
        <v>set-oct 2014</v>
      </c>
      <c r="R116" s="10" t="str">
        <f t="shared" si="101"/>
        <v>oct-nov 2014</v>
      </c>
      <c r="S116" s="24">
        <v>82</v>
      </c>
      <c r="T116" s="24">
        <v>35</v>
      </c>
      <c r="U116" s="8"/>
      <c r="V116" s="19"/>
      <c r="W116" s="19"/>
    </row>
    <row r="117" spans="2:23" s="7" customFormat="1" x14ac:dyDescent="0.25">
      <c r="B117" s="90"/>
      <c r="C117" s="90"/>
      <c r="D117" s="8" t="s">
        <v>380</v>
      </c>
      <c r="E117" s="4">
        <v>307</v>
      </c>
      <c r="F117" s="8" t="s">
        <v>108</v>
      </c>
      <c r="G117" s="19"/>
      <c r="H117" s="19" t="s">
        <v>290</v>
      </c>
      <c r="I117" s="9">
        <v>30</v>
      </c>
      <c r="J117" s="9">
        <v>19</v>
      </c>
      <c r="K117" s="9">
        <v>1</v>
      </c>
      <c r="L117" s="30">
        <f t="shared" si="95"/>
        <v>911.5</v>
      </c>
      <c r="M117" s="30">
        <f t="shared" si="96"/>
        <v>23.056349999999998</v>
      </c>
      <c r="N117" s="30">
        <f t="shared" si="97"/>
        <v>20920</v>
      </c>
      <c r="O117" s="21">
        <f t="shared" si="98"/>
        <v>6686.3422818791942</v>
      </c>
      <c r="P117" s="23">
        <f t="shared" si="99"/>
        <v>27606.342281879195</v>
      </c>
      <c r="Q117" s="10" t="str">
        <f t="shared" si="100"/>
        <v>set-oct 2014</v>
      </c>
      <c r="R117" s="10" t="str">
        <f t="shared" si="101"/>
        <v>oct-nov 2014</v>
      </c>
      <c r="S117" s="24">
        <v>42</v>
      </c>
      <c r="T117" s="24">
        <v>23</v>
      </c>
      <c r="U117" s="8"/>
      <c r="V117" s="19"/>
      <c r="W117" s="19"/>
    </row>
    <row r="118" spans="2:23" s="7" customFormat="1" x14ac:dyDescent="0.25">
      <c r="B118" s="90"/>
      <c r="C118" s="90"/>
      <c r="D118" s="8" t="s">
        <v>381</v>
      </c>
      <c r="E118" s="4">
        <v>305</v>
      </c>
      <c r="F118" s="8" t="s">
        <v>109</v>
      </c>
      <c r="G118" s="19"/>
      <c r="H118" s="19" t="s">
        <v>290</v>
      </c>
      <c r="I118" s="9">
        <v>47</v>
      </c>
      <c r="J118" s="9">
        <v>34</v>
      </c>
      <c r="K118" s="9">
        <v>31</v>
      </c>
      <c r="L118" s="30">
        <f t="shared" si="95"/>
        <v>2041.7600000000002</v>
      </c>
      <c r="M118" s="30">
        <f t="shared" si="96"/>
        <v>51.646223999999997</v>
      </c>
      <c r="N118" s="30">
        <f t="shared" si="97"/>
        <v>46860.799999999996</v>
      </c>
      <c r="O118" s="21">
        <f t="shared" si="98"/>
        <v>14977.406711409396</v>
      </c>
      <c r="P118" s="23">
        <f t="shared" si="99"/>
        <v>61838.206711409395</v>
      </c>
      <c r="Q118" s="10" t="str">
        <f t="shared" si="100"/>
        <v>set-oct 2014</v>
      </c>
      <c r="R118" s="10" t="str">
        <f t="shared" si="101"/>
        <v>oct-nov 2014</v>
      </c>
      <c r="S118" s="24">
        <v>97</v>
      </c>
      <c r="T118" s="24">
        <v>31</v>
      </c>
      <c r="U118" s="8"/>
      <c r="V118" s="19"/>
      <c r="W118" s="19"/>
    </row>
    <row r="119" spans="2:23" s="7" customFormat="1" x14ac:dyDescent="0.25">
      <c r="B119" s="90"/>
      <c r="C119" s="90"/>
      <c r="D119" s="8" t="s">
        <v>378</v>
      </c>
      <c r="E119" s="4">
        <v>300</v>
      </c>
      <c r="F119" s="8" t="s">
        <v>103</v>
      </c>
      <c r="G119" s="19"/>
      <c r="H119" s="19" t="s">
        <v>290</v>
      </c>
      <c r="I119" s="9">
        <v>122</v>
      </c>
      <c r="J119" s="9">
        <v>108</v>
      </c>
      <c r="K119" s="9">
        <v>57</v>
      </c>
      <c r="L119" s="30">
        <f t="shared" si="95"/>
        <v>5232.01</v>
      </c>
      <c r="M119" s="30">
        <f t="shared" si="96"/>
        <v>132.34344899999996</v>
      </c>
      <c r="N119" s="30">
        <f t="shared" si="97"/>
        <v>120080.8</v>
      </c>
      <c r="O119" s="21">
        <f t="shared" si="98"/>
        <v>38379.604697986579</v>
      </c>
      <c r="P119" s="23">
        <f t="shared" si="99"/>
        <v>158460.40469798658</v>
      </c>
      <c r="Q119" s="10" t="str">
        <f t="shared" si="100"/>
        <v>set-oct 2014</v>
      </c>
      <c r="R119" s="10" t="str">
        <f t="shared" si="101"/>
        <v>oct-nov 2014</v>
      </c>
      <c r="S119" s="24">
        <v>242</v>
      </c>
      <c r="T119" s="24">
        <v>112</v>
      </c>
      <c r="U119" s="8"/>
      <c r="V119" s="19"/>
      <c r="W119" s="19"/>
    </row>
    <row r="120" spans="2:23" s="7" customFormat="1" x14ac:dyDescent="0.25">
      <c r="B120" s="90"/>
      <c r="C120" s="90"/>
      <c r="D120" s="8" t="s">
        <v>379</v>
      </c>
      <c r="E120" s="4">
        <v>303</v>
      </c>
      <c r="F120" s="8" t="s">
        <v>106</v>
      </c>
      <c r="G120" s="19"/>
      <c r="H120" s="19" t="s">
        <v>290</v>
      </c>
      <c r="I120" s="9">
        <v>27</v>
      </c>
      <c r="J120" s="9">
        <v>28</v>
      </c>
      <c r="K120" s="9">
        <v>1</v>
      </c>
      <c r="L120" s="30">
        <f t="shared" si="95"/>
        <v>1020.8800000000001</v>
      </c>
      <c r="M120" s="30">
        <f t="shared" si="96"/>
        <v>25.823111999999998</v>
      </c>
      <c r="N120" s="30">
        <f t="shared" si="97"/>
        <v>23430.400000000001</v>
      </c>
      <c r="O120" s="21">
        <f t="shared" si="98"/>
        <v>7488.703355704698</v>
      </c>
      <c r="P120" s="23">
        <f t="shared" si="99"/>
        <v>30919.103355704698</v>
      </c>
      <c r="Q120" s="10" t="str">
        <f t="shared" si="100"/>
        <v>set-oct 2014</v>
      </c>
      <c r="R120" s="10" t="str">
        <f t="shared" si="101"/>
        <v>oct-nov 2014</v>
      </c>
      <c r="S120" s="24">
        <v>41</v>
      </c>
      <c r="T120" s="24">
        <v>35</v>
      </c>
      <c r="U120" s="8"/>
      <c r="V120" s="19"/>
      <c r="W120" s="19"/>
    </row>
    <row r="121" spans="2:23" s="7" customFormat="1" x14ac:dyDescent="0.25">
      <c r="B121" s="90"/>
      <c r="C121" s="90"/>
      <c r="D121" s="8" t="s">
        <v>382</v>
      </c>
      <c r="E121" s="4">
        <v>302</v>
      </c>
      <c r="F121" s="8" t="s">
        <v>110</v>
      </c>
      <c r="G121" s="19"/>
      <c r="H121" s="19" t="s">
        <v>290</v>
      </c>
      <c r="I121" s="9">
        <v>47</v>
      </c>
      <c r="J121" s="9">
        <v>98</v>
      </c>
      <c r="K121" s="9">
        <v>45</v>
      </c>
      <c r="L121" s="30">
        <f t="shared" si="95"/>
        <v>3463.7</v>
      </c>
      <c r="M121" s="30">
        <f t="shared" si="96"/>
        <v>87.614129999999989</v>
      </c>
      <c r="N121" s="30">
        <f t="shared" si="97"/>
        <v>79496</v>
      </c>
      <c r="O121" s="21">
        <f t="shared" si="98"/>
        <v>25408.100671140935</v>
      </c>
      <c r="P121" s="23">
        <f t="shared" si="99"/>
        <v>104904.10067114094</v>
      </c>
      <c r="Q121" s="10" t="str">
        <f t="shared" si="100"/>
        <v>set-oct 2014</v>
      </c>
      <c r="R121" s="10" t="str">
        <f t="shared" si="101"/>
        <v>oct-nov 2014</v>
      </c>
      <c r="S121" s="24">
        <v>121</v>
      </c>
      <c r="T121" s="24">
        <v>109</v>
      </c>
      <c r="U121" s="8"/>
      <c r="V121" s="19"/>
      <c r="W121" s="19"/>
    </row>
    <row r="122" spans="2:23" s="7" customFormat="1" x14ac:dyDescent="0.25">
      <c r="B122" s="90"/>
      <c r="C122" s="90"/>
      <c r="D122" s="8" t="s">
        <v>383</v>
      </c>
      <c r="E122" s="4">
        <v>301</v>
      </c>
      <c r="F122" s="8" t="s">
        <v>111</v>
      </c>
      <c r="G122" s="19"/>
      <c r="H122" s="19" t="s">
        <v>290</v>
      </c>
      <c r="I122" s="9">
        <v>39</v>
      </c>
      <c r="J122" s="9">
        <v>26</v>
      </c>
      <c r="K122" s="9">
        <v>14</v>
      </c>
      <c r="L122" s="30">
        <f t="shared" si="95"/>
        <v>1440.17</v>
      </c>
      <c r="M122" s="30">
        <f t="shared" si="96"/>
        <v>36.429032999999997</v>
      </c>
      <c r="N122" s="30">
        <f t="shared" si="97"/>
        <v>33053.599999999999</v>
      </c>
      <c r="O122" s="21">
        <f t="shared" si="98"/>
        <v>10564.420805369127</v>
      </c>
      <c r="P122" s="23">
        <f t="shared" si="99"/>
        <v>43618.020805369124</v>
      </c>
      <c r="Q122" s="10" t="str">
        <f t="shared" si="100"/>
        <v>set-oct 2014</v>
      </c>
      <c r="R122" s="10" t="str">
        <f t="shared" si="101"/>
        <v>oct-nov 2014</v>
      </c>
      <c r="S122" s="24">
        <v>69</v>
      </c>
      <c r="T122" s="24">
        <v>28</v>
      </c>
      <c r="U122" s="8"/>
      <c r="V122" s="19"/>
      <c r="W122" s="19"/>
    </row>
    <row r="123" spans="2:23" s="7" customFormat="1" x14ac:dyDescent="0.25">
      <c r="B123" s="90"/>
      <c r="C123" s="90"/>
      <c r="D123" s="8" t="s">
        <v>384</v>
      </c>
      <c r="E123" s="4">
        <v>304</v>
      </c>
      <c r="F123" s="8" t="s">
        <v>112</v>
      </c>
      <c r="G123" s="19"/>
      <c r="H123" s="19" t="s">
        <v>290</v>
      </c>
      <c r="I123" s="9">
        <v>51</v>
      </c>
      <c r="J123" s="9">
        <v>20</v>
      </c>
      <c r="K123" s="9">
        <v>7</v>
      </c>
      <c r="L123" s="30">
        <f t="shared" si="95"/>
        <v>1421.9399999999998</v>
      </c>
      <c r="M123" s="30">
        <f t="shared" si="96"/>
        <v>35.967905999999992</v>
      </c>
      <c r="N123" s="30">
        <f t="shared" si="97"/>
        <v>32635.199999999997</v>
      </c>
      <c r="O123" s="21">
        <f t="shared" si="98"/>
        <v>10430.693959731541</v>
      </c>
      <c r="P123" s="23">
        <f t="shared" si="99"/>
        <v>43065.89395973154</v>
      </c>
      <c r="Q123" s="10" t="str">
        <f t="shared" si="100"/>
        <v>set-oct 2014</v>
      </c>
      <c r="R123" s="10" t="str">
        <f t="shared" si="101"/>
        <v>oct-nov 2014</v>
      </c>
      <c r="S123" s="24">
        <v>85</v>
      </c>
      <c r="T123" s="24">
        <v>24</v>
      </c>
      <c r="U123" s="8"/>
      <c r="V123" s="19"/>
      <c r="W123" s="19"/>
    </row>
    <row r="124" spans="2:23" s="7" customFormat="1" x14ac:dyDescent="0.25">
      <c r="B124" s="90"/>
      <c r="C124" s="90"/>
      <c r="D124" s="8" t="s">
        <v>385</v>
      </c>
      <c r="E124" s="4">
        <v>306</v>
      </c>
      <c r="F124" s="8" t="s">
        <v>113</v>
      </c>
      <c r="G124" s="19"/>
      <c r="H124" s="19" t="s">
        <v>290</v>
      </c>
      <c r="I124" s="9">
        <v>25</v>
      </c>
      <c r="J124" s="9">
        <v>23</v>
      </c>
      <c r="K124" s="9">
        <v>3</v>
      </c>
      <c r="L124" s="30">
        <f t="shared" si="95"/>
        <v>929.73</v>
      </c>
      <c r="M124" s="30">
        <f t="shared" si="96"/>
        <v>23.517477</v>
      </c>
      <c r="N124" s="30">
        <f t="shared" si="97"/>
        <v>21338.399999999998</v>
      </c>
      <c r="O124" s="21">
        <f t="shared" si="98"/>
        <v>6820.0691275167783</v>
      </c>
      <c r="P124" s="23">
        <f t="shared" si="99"/>
        <v>28158.469127516775</v>
      </c>
      <c r="Q124" s="10" t="str">
        <f t="shared" si="100"/>
        <v>set-oct 2014</v>
      </c>
      <c r="R124" s="10" t="str">
        <f t="shared" si="101"/>
        <v>oct-nov 2014</v>
      </c>
      <c r="S124" s="24">
        <v>43</v>
      </c>
      <c r="T124" s="24">
        <v>39</v>
      </c>
      <c r="U124" s="8"/>
      <c r="V124" s="19"/>
      <c r="W124" s="19"/>
    </row>
    <row r="125" spans="2:23" s="7" customFormat="1" x14ac:dyDescent="0.25">
      <c r="B125" s="90"/>
      <c r="C125" s="90"/>
      <c r="D125" s="8" t="s">
        <v>379</v>
      </c>
      <c r="E125" s="4">
        <v>303</v>
      </c>
      <c r="F125" s="8" t="s">
        <v>107</v>
      </c>
      <c r="G125" s="19"/>
      <c r="H125" s="19" t="s">
        <v>290</v>
      </c>
      <c r="I125" s="9">
        <v>48</v>
      </c>
      <c r="J125" s="9">
        <v>24</v>
      </c>
      <c r="K125" s="9">
        <v>5</v>
      </c>
      <c r="L125" s="30">
        <f t="shared" si="95"/>
        <v>1403.71</v>
      </c>
      <c r="M125" s="30">
        <f t="shared" si="96"/>
        <v>35.506779000000002</v>
      </c>
      <c r="N125" s="30">
        <f t="shared" si="97"/>
        <v>32216.799999999996</v>
      </c>
      <c r="O125" s="21">
        <f t="shared" si="98"/>
        <v>10296.967114093959</v>
      </c>
      <c r="P125" s="23">
        <f t="shared" si="99"/>
        <v>42513.767114093956</v>
      </c>
      <c r="Q125" s="10" t="str">
        <f t="shared" si="100"/>
        <v>set-oct 2014</v>
      </c>
      <c r="R125" s="10" t="str">
        <f t="shared" si="101"/>
        <v>oct-nov 2014</v>
      </c>
      <c r="S125" s="24">
        <v>71</v>
      </c>
      <c r="T125" s="24">
        <v>25</v>
      </c>
      <c r="U125" s="8"/>
      <c r="V125" s="19"/>
      <c r="W125" s="19"/>
    </row>
    <row r="126" spans="2:23" s="7" customFormat="1" x14ac:dyDescent="0.25">
      <c r="B126" s="90"/>
      <c r="C126" s="90"/>
      <c r="D126" s="8" t="s">
        <v>378</v>
      </c>
      <c r="E126" s="4">
        <v>300</v>
      </c>
      <c r="F126" s="8" t="s">
        <v>242</v>
      </c>
      <c r="G126" s="19"/>
      <c r="H126" s="19" t="s">
        <v>290</v>
      </c>
      <c r="I126" s="9"/>
      <c r="J126" s="9"/>
      <c r="K126" s="9"/>
      <c r="L126" s="30"/>
      <c r="M126" s="30"/>
      <c r="N126" s="30"/>
      <c r="O126" s="21"/>
      <c r="P126" s="23"/>
      <c r="Q126" s="10" t="str">
        <f t="shared" si="100"/>
        <v xml:space="preserve"> </v>
      </c>
      <c r="R126" s="10"/>
      <c r="S126" s="24"/>
      <c r="T126" s="24"/>
      <c r="U126" s="8"/>
      <c r="V126" s="19"/>
      <c r="W126" s="19"/>
    </row>
    <row r="127" spans="2:23" x14ac:dyDescent="0.25">
      <c r="B127" s="25"/>
      <c r="C127" s="25"/>
      <c r="D127" s="26"/>
      <c r="E127" s="27"/>
      <c r="F127" s="26"/>
      <c r="G127" s="28"/>
      <c r="H127" s="28"/>
      <c r="I127" s="31">
        <f>SUM(I115:I126)</f>
        <v>541</v>
      </c>
      <c r="J127" s="31">
        <f t="shared" ref="J127:K127" si="102">SUM(J115:J126)</f>
        <v>449</v>
      </c>
      <c r="K127" s="31">
        <f t="shared" si="102"/>
        <v>176</v>
      </c>
      <c r="L127" s="32">
        <f>SUM(L115:L126)</f>
        <v>21256.18</v>
      </c>
      <c r="M127" s="32">
        <f>SUM(M115:M126)</f>
        <v>537.67408199999988</v>
      </c>
      <c r="N127" s="32">
        <f t="shared" ref="N127:P127" si="103">SUM(N115:N126)</f>
        <v>487854.4</v>
      </c>
      <c r="O127" s="32">
        <f t="shared" si="103"/>
        <v>155925.50201342281</v>
      </c>
      <c r="P127" s="32">
        <f t="shared" si="103"/>
        <v>643779.9020134228</v>
      </c>
      <c r="Q127" s="29"/>
      <c r="R127" s="29"/>
      <c r="S127" s="31">
        <f t="shared" ref="S127:T127" si="104">SUM(S115:S126)</f>
        <v>975</v>
      </c>
      <c r="T127" s="31">
        <f t="shared" si="104"/>
        <v>485</v>
      </c>
      <c r="U127" s="31">
        <f t="shared" ref="U127:W127" si="105">SUM(U115:U126)</f>
        <v>0</v>
      </c>
      <c r="V127" s="31">
        <f t="shared" si="105"/>
        <v>0</v>
      </c>
      <c r="W127" s="31">
        <f t="shared" si="105"/>
        <v>0</v>
      </c>
    </row>
    <row r="128" spans="2:23" s="7" customFormat="1" x14ac:dyDescent="0.25">
      <c r="B128" s="90" t="s">
        <v>114</v>
      </c>
      <c r="C128" s="90">
        <v>449</v>
      </c>
      <c r="D128" s="8" t="s">
        <v>386</v>
      </c>
      <c r="E128" s="4">
        <v>301</v>
      </c>
      <c r="F128" s="8" t="s">
        <v>116</v>
      </c>
      <c r="G128" s="19"/>
      <c r="H128" s="19" t="s">
        <v>290</v>
      </c>
      <c r="I128" s="9">
        <v>105</v>
      </c>
      <c r="J128" s="9">
        <v>40</v>
      </c>
      <c r="K128" s="9">
        <v>13</v>
      </c>
      <c r="L128" s="30">
        <f t="shared" ref="L128:L132" si="106">I128*$I$276+J128*$J$276+K128*$K$276</f>
        <v>2880.34</v>
      </c>
      <c r="M128" s="30">
        <f t="shared" ref="M128:M132" si="107">I128*$I$277+J128*$J$277+K128*$K$277</f>
        <v>72.858065999999994</v>
      </c>
      <c r="N128" s="30">
        <f t="shared" ref="N128:N132" si="108">I128*$I$278+J128*$J$278+K128*$K$278</f>
        <v>66107.199999999997</v>
      </c>
      <c r="O128" s="21">
        <f t="shared" ref="O128:O132" si="109">$I$279*L128</f>
        <v>21128.841610738255</v>
      </c>
      <c r="P128" s="23">
        <f t="shared" ref="P128:P132" si="110">N128+O128</f>
        <v>87236.041610738248</v>
      </c>
      <c r="Q128" s="10" t="str">
        <f t="shared" ref="Q128:Q133" si="111">IF(L128=0," ","set-oct 2014")</f>
        <v>set-oct 2014</v>
      </c>
      <c r="R128" s="10" t="str">
        <f t="shared" ref="R128:R132" si="112">IF(L128=0," ","oct-nov 2014")</f>
        <v>oct-nov 2014</v>
      </c>
      <c r="S128" s="24">
        <v>119</v>
      </c>
      <c r="T128" s="24">
        <v>16</v>
      </c>
      <c r="U128" s="8"/>
      <c r="V128" s="19"/>
      <c r="W128" s="19"/>
    </row>
    <row r="129" spans="2:23" s="7" customFormat="1" x14ac:dyDescent="0.25">
      <c r="B129" s="90"/>
      <c r="C129" s="90"/>
      <c r="D129" s="8" t="s">
        <v>387</v>
      </c>
      <c r="E129" s="4">
        <v>300</v>
      </c>
      <c r="F129" s="8" t="s">
        <v>115</v>
      </c>
      <c r="G129" s="19"/>
      <c r="H129" s="19" t="s">
        <v>290</v>
      </c>
      <c r="I129" s="9">
        <v>146</v>
      </c>
      <c r="J129" s="9">
        <v>11</v>
      </c>
      <c r="K129" s="9">
        <v>22</v>
      </c>
      <c r="L129" s="30">
        <f t="shared" si="106"/>
        <v>3263.17</v>
      </c>
      <c r="M129" s="30">
        <f t="shared" si="107"/>
        <v>82.541732999999994</v>
      </c>
      <c r="N129" s="30">
        <f t="shared" si="108"/>
        <v>74893.599999999991</v>
      </c>
      <c r="O129" s="21">
        <f t="shared" si="109"/>
        <v>23937.105369127516</v>
      </c>
      <c r="P129" s="23">
        <f t="shared" si="110"/>
        <v>98830.705369127507</v>
      </c>
      <c r="Q129" s="10" t="str">
        <f t="shared" si="111"/>
        <v>set-oct 2014</v>
      </c>
      <c r="R129" s="10" t="str">
        <f t="shared" si="112"/>
        <v>oct-nov 2014</v>
      </c>
      <c r="S129" s="24">
        <v>162</v>
      </c>
      <c r="T129" s="24">
        <v>41</v>
      </c>
      <c r="U129" s="8"/>
      <c r="V129" s="19"/>
      <c r="W129" s="19"/>
    </row>
    <row r="130" spans="2:23" s="7" customFormat="1" x14ac:dyDescent="0.25">
      <c r="B130" s="90"/>
      <c r="C130" s="90"/>
      <c r="D130" s="8" t="s">
        <v>388</v>
      </c>
      <c r="E130" s="4">
        <v>302</v>
      </c>
      <c r="F130" s="8" t="s">
        <v>117</v>
      </c>
      <c r="G130" s="19"/>
      <c r="H130" s="19" t="s">
        <v>290</v>
      </c>
      <c r="I130" s="9">
        <v>20</v>
      </c>
      <c r="J130" s="9">
        <v>19</v>
      </c>
      <c r="K130" s="9">
        <v>6</v>
      </c>
      <c r="L130" s="30">
        <f t="shared" si="106"/>
        <v>820.35</v>
      </c>
      <c r="M130" s="30">
        <f t="shared" si="107"/>
        <v>20.750715</v>
      </c>
      <c r="N130" s="30">
        <f t="shared" si="108"/>
        <v>18828</v>
      </c>
      <c r="O130" s="21">
        <f t="shared" si="109"/>
        <v>6017.7080536912754</v>
      </c>
      <c r="P130" s="23">
        <f t="shared" si="110"/>
        <v>24845.708053691276</v>
      </c>
      <c r="Q130" s="10" t="str">
        <f t="shared" si="111"/>
        <v>set-oct 2014</v>
      </c>
      <c r="R130" s="10" t="str">
        <f t="shared" si="112"/>
        <v>oct-nov 2014</v>
      </c>
      <c r="S130" s="24">
        <v>26</v>
      </c>
      <c r="T130" s="24">
        <v>16</v>
      </c>
      <c r="U130" s="8"/>
      <c r="V130" s="19"/>
      <c r="W130" s="19"/>
    </row>
    <row r="131" spans="2:23" s="7" customFormat="1" x14ac:dyDescent="0.25">
      <c r="B131" s="90"/>
      <c r="C131" s="90"/>
      <c r="D131" s="8" t="s">
        <v>389</v>
      </c>
      <c r="E131" s="4">
        <v>304</v>
      </c>
      <c r="F131" s="8" t="s">
        <v>118</v>
      </c>
      <c r="G131" s="19"/>
      <c r="H131" s="19" t="s">
        <v>290</v>
      </c>
      <c r="I131" s="9">
        <v>19</v>
      </c>
      <c r="J131" s="9">
        <v>13</v>
      </c>
      <c r="K131" s="9">
        <v>8</v>
      </c>
      <c r="L131" s="30">
        <f t="shared" si="106"/>
        <v>729.2</v>
      </c>
      <c r="M131" s="30">
        <f t="shared" si="107"/>
        <v>18.445079999999997</v>
      </c>
      <c r="N131" s="30">
        <f t="shared" si="108"/>
        <v>16736</v>
      </c>
      <c r="O131" s="21">
        <f t="shared" si="109"/>
        <v>5349.0738255033557</v>
      </c>
      <c r="P131" s="23">
        <f t="shared" si="110"/>
        <v>22085.073825503358</v>
      </c>
      <c r="Q131" s="10" t="str">
        <f t="shared" si="111"/>
        <v>set-oct 2014</v>
      </c>
      <c r="R131" s="10" t="str">
        <f t="shared" si="112"/>
        <v>oct-nov 2014</v>
      </c>
      <c r="S131" s="24">
        <v>34</v>
      </c>
      <c r="T131" s="24">
        <v>1</v>
      </c>
      <c r="U131" s="8"/>
      <c r="V131" s="19"/>
      <c r="W131" s="19"/>
    </row>
    <row r="132" spans="2:23" x14ac:dyDescent="0.25">
      <c r="B132" s="90"/>
      <c r="C132" s="90"/>
      <c r="D132" s="8" t="s">
        <v>390</v>
      </c>
      <c r="E132" s="4">
        <v>303</v>
      </c>
      <c r="F132" s="8" t="s">
        <v>119</v>
      </c>
      <c r="G132" s="19"/>
      <c r="H132" s="19" t="s">
        <v>290</v>
      </c>
      <c r="I132" s="9">
        <v>54</v>
      </c>
      <c r="J132" s="9">
        <v>25</v>
      </c>
      <c r="K132" s="9">
        <v>11</v>
      </c>
      <c r="L132" s="30">
        <f t="shared" si="106"/>
        <v>1640.7</v>
      </c>
      <c r="M132" s="30">
        <f t="shared" si="107"/>
        <v>41.501429999999999</v>
      </c>
      <c r="N132" s="30">
        <f t="shared" si="108"/>
        <v>37656</v>
      </c>
      <c r="O132" s="21">
        <f t="shared" si="109"/>
        <v>12035.416107382551</v>
      </c>
      <c r="P132" s="23">
        <f t="shared" si="110"/>
        <v>49691.416107382553</v>
      </c>
      <c r="Q132" s="10" t="str">
        <f t="shared" si="111"/>
        <v>set-oct 2014</v>
      </c>
      <c r="R132" s="10" t="str">
        <f t="shared" si="112"/>
        <v>oct-nov 2014</v>
      </c>
      <c r="S132" s="24">
        <v>75</v>
      </c>
      <c r="T132" s="24">
        <v>9</v>
      </c>
      <c r="U132" s="8"/>
      <c r="V132" s="19"/>
      <c r="W132" s="19"/>
    </row>
    <row r="133" spans="2:23" x14ac:dyDescent="0.25">
      <c r="B133" s="90"/>
      <c r="C133" s="90"/>
      <c r="D133" s="8" t="s">
        <v>387</v>
      </c>
      <c r="E133" s="4">
        <v>300</v>
      </c>
      <c r="F133" s="8" t="s">
        <v>243</v>
      </c>
      <c r="G133" s="19"/>
      <c r="H133" s="19" t="s">
        <v>290</v>
      </c>
      <c r="I133" s="9"/>
      <c r="J133" s="9"/>
      <c r="K133" s="9"/>
      <c r="L133" s="30"/>
      <c r="M133" s="30"/>
      <c r="N133" s="30"/>
      <c r="O133" s="21"/>
      <c r="P133" s="23"/>
      <c r="Q133" s="10" t="str">
        <f t="shared" si="111"/>
        <v xml:space="preserve"> </v>
      </c>
      <c r="R133" s="10"/>
      <c r="S133" s="8"/>
      <c r="T133" s="8"/>
      <c r="U133" s="8"/>
      <c r="V133" s="19"/>
      <c r="W133" s="19"/>
    </row>
    <row r="134" spans="2:23" x14ac:dyDescent="0.25">
      <c r="B134" s="25"/>
      <c r="C134" s="25"/>
      <c r="D134" s="26"/>
      <c r="E134" s="27"/>
      <c r="F134" s="26"/>
      <c r="G134" s="28"/>
      <c r="H134" s="28"/>
      <c r="I134" s="31">
        <f>SUM(I128:I133)</f>
        <v>344</v>
      </c>
      <c r="J134" s="31">
        <f t="shared" ref="J134:K134" si="113">SUM(J128:J133)</f>
        <v>108</v>
      </c>
      <c r="K134" s="31">
        <f t="shared" si="113"/>
        <v>60</v>
      </c>
      <c r="L134" s="32">
        <f>SUM(L128:L133)</f>
        <v>9333.76</v>
      </c>
      <c r="M134" s="32">
        <f>SUM(M128:M133)</f>
        <v>236.09702399999998</v>
      </c>
      <c r="N134" s="32">
        <f t="shared" ref="N134:P134" si="114">SUM(N128:N133)</f>
        <v>214220.79999999999</v>
      </c>
      <c r="O134" s="32">
        <f t="shared" si="114"/>
        <v>68468.144966442953</v>
      </c>
      <c r="P134" s="32">
        <f t="shared" si="114"/>
        <v>282688.94496644294</v>
      </c>
      <c r="Q134" s="29"/>
      <c r="R134" s="29"/>
      <c r="S134" s="31">
        <f t="shared" ref="S134:T134" si="115">SUM(S128:S133)</f>
        <v>416</v>
      </c>
      <c r="T134" s="31">
        <f t="shared" si="115"/>
        <v>83</v>
      </c>
      <c r="U134" s="31">
        <f t="shared" ref="U134:W134" si="116">SUM(U128:U133)</f>
        <v>0</v>
      </c>
      <c r="V134" s="31">
        <f t="shared" si="116"/>
        <v>0</v>
      </c>
      <c r="W134" s="31">
        <f t="shared" si="116"/>
        <v>0</v>
      </c>
    </row>
    <row r="135" spans="2:23" x14ac:dyDescent="0.25">
      <c r="B135" s="90" t="s">
        <v>120</v>
      </c>
      <c r="C135" s="90">
        <v>450</v>
      </c>
      <c r="D135" s="8" t="s">
        <v>391</v>
      </c>
      <c r="E135" s="4">
        <v>303</v>
      </c>
      <c r="F135" s="8" t="s">
        <v>124</v>
      </c>
      <c r="G135" s="19"/>
      <c r="H135" s="19" t="s">
        <v>290</v>
      </c>
      <c r="I135" s="9">
        <v>55</v>
      </c>
      <c r="J135" s="9">
        <v>28</v>
      </c>
      <c r="K135" s="9">
        <v>5</v>
      </c>
      <c r="L135" s="30">
        <f t="shared" ref="L135:L146" si="117">I135*$I$276+J135*$J$276+K135*$K$276</f>
        <v>1604.24</v>
      </c>
      <c r="M135" s="30">
        <f t="shared" ref="M135:M146" si="118">I135*$I$277+J135*$J$277+K135*$K$277</f>
        <v>40.579175999999997</v>
      </c>
      <c r="N135" s="30">
        <f t="shared" ref="N135:N146" si="119">I135*$I$278+J135*$J$278+K135*$K$278</f>
        <v>36819.199999999997</v>
      </c>
      <c r="O135" s="21">
        <f t="shared" ref="O135:O146" si="120">$I$279*L135</f>
        <v>11767.962416107383</v>
      </c>
      <c r="P135" s="23">
        <f t="shared" ref="P135:P146" si="121">N135+O135</f>
        <v>48587.162416107378</v>
      </c>
      <c r="Q135" s="10" t="str">
        <f t="shared" ref="Q135:Q147" si="122">IF(L135=0," ","set-oct 2014")</f>
        <v>set-oct 2014</v>
      </c>
      <c r="R135" s="10" t="str">
        <f t="shared" ref="R135:R146" si="123">IF(L135=0," ","oct-nov 2014")</f>
        <v>oct-nov 2014</v>
      </c>
      <c r="S135" s="24">
        <v>77</v>
      </c>
      <c r="T135" s="24">
        <v>48</v>
      </c>
      <c r="U135" s="35"/>
      <c r="V135" s="19"/>
      <c r="W135" s="19"/>
    </row>
    <row r="136" spans="2:23" x14ac:dyDescent="0.25">
      <c r="B136" s="90"/>
      <c r="C136" s="90"/>
      <c r="D136" s="8" t="s">
        <v>392</v>
      </c>
      <c r="E136" s="4">
        <v>300</v>
      </c>
      <c r="F136" s="8" t="s">
        <v>122</v>
      </c>
      <c r="G136" s="19"/>
      <c r="H136" s="19" t="s">
        <v>290</v>
      </c>
      <c r="I136" s="9">
        <v>44</v>
      </c>
      <c r="J136" s="9">
        <v>20</v>
      </c>
      <c r="K136" s="9">
        <v>7</v>
      </c>
      <c r="L136" s="30">
        <f t="shared" si="117"/>
        <v>1294.33</v>
      </c>
      <c r="M136" s="30">
        <f t="shared" si="118"/>
        <v>32.740016999999995</v>
      </c>
      <c r="N136" s="30">
        <f t="shared" si="119"/>
        <v>29706.399999999998</v>
      </c>
      <c r="O136" s="21">
        <f t="shared" si="120"/>
        <v>9494.6060402684543</v>
      </c>
      <c r="P136" s="23">
        <f t="shared" si="121"/>
        <v>39201.006040268454</v>
      </c>
      <c r="Q136" s="10" t="str">
        <f t="shared" si="122"/>
        <v>set-oct 2014</v>
      </c>
      <c r="R136" s="10" t="str">
        <f t="shared" si="123"/>
        <v>oct-nov 2014</v>
      </c>
      <c r="S136" s="24">
        <v>71</v>
      </c>
      <c r="T136" s="24">
        <v>30</v>
      </c>
      <c r="U136" s="35"/>
      <c r="V136" s="19"/>
      <c r="W136" s="19"/>
    </row>
    <row r="137" spans="2:23" x14ac:dyDescent="0.25">
      <c r="B137" s="90"/>
      <c r="C137" s="90"/>
      <c r="D137" s="8" t="s">
        <v>392</v>
      </c>
      <c r="E137" s="4">
        <v>300</v>
      </c>
      <c r="F137" s="8" t="s">
        <v>123</v>
      </c>
      <c r="G137" s="19"/>
      <c r="H137" s="19" t="s">
        <v>290</v>
      </c>
      <c r="I137" s="9">
        <v>41</v>
      </c>
      <c r="J137" s="9">
        <v>29</v>
      </c>
      <c r="K137" s="9">
        <v>3</v>
      </c>
      <c r="L137" s="30">
        <f t="shared" si="117"/>
        <v>1330.79</v>
      </c>
      <c r="M137" s="30">
        <f t="shared" si="118"/>
        <v>33.662270999999997</v>
      </c>
      <c r="N137" s="30">
        <f t="shared" si="119"/>
        <v>30543.199999999997</v>
      </c>
      <c r="O137" s="21">
        <f t="shared" si="120"/>
        <v>9762.0597315436225</v>
      </c>
      <c r="P137" s="23">
        <f t="shared" si="121"/>
        <v>40305.259731543621</v>
      </c>
      <c r="Q137" s="10" t="str">
        <f t="shared" si="122"/>
        <v>set-oct 2014</v>
      </c>
      <c r="R137" s="10" t="str">
        <f t="shared" si="123"/>
        <v>oct-nov 2014</v>
      </c>
      <c r="S137" s="24">
        <v>64</v>
      </c>
      <c r="T137" s="24">
        <v>44</v>
      </c>
      <c r="U137" s="35"/>
      <c r="V137" s="19"/>
      <c r="W137" s="19"/>
    </row>
    <row r="138" spans="2:23" x14ac:dyDescent="0.25">
      <c r="B138" s="90"/>
      <c r="C138" s="90"/>
      <c r="D138" s="8" t="s">
        <v>392</v>
      </c>
      <c r="E138" s="4">
        <v>300</v>
      </c>
      <c r="F138" s="8" t="s">
        <v>121</v>
      </c>
      <c r="G138" s="19"/>
      <c r="H138" s="19" t="s">
        <v>290</v>
      </c>
      <c r="I138" s="9">
        <v>149</v>
      </c>
      <c r="J138" s="9">
        <v>51</v>
      </c>
      <c r="K138" s="9">
        <v>12</v>
      </c>
      <c r="L138" s="30">
        <f t="shared" si="117"/>
        <v>3864.76</v>
      </c>
      <c r="M138" s="30">
        <f t="shared" si="118"/>
        <v>97.758923999999993</v>
      </c>
      <c r="N138" s="30">
        <f t="shared" si="119"/>
        <v>88700.800000000003</v>
      </c>
      <c r="O138" s="21">
        <f t="shared" si="120"/>
        <v>28350.091275167786</v>
      </c>
      <c r="P138" s="23">
        <f t="shared" si="121"/>
        <v>117050.89127516779</v>
      </c>
      <c r="Q138" s="10" t="str">
        <f t="shared" si="122"/>
        <v>set-oct 2014</v>
      </c>
      <c r="R138" s="10" t="str">
        <f t="shared" si="123"/>
        <v>oct-nov 2014</v>
      </c>
      <c r="S138" s="24">
        <v>218</v>
      </c>
      <c r="T138" s="24">
        <v>83</v>
      </c>
      <c r="U138" s="35"/>
      <c r="V138" s="19"/>
      <c r="W138" s="19"/>
    </row>
    <row r="139" spans="2:23" x14ac:dyDescent="0.25">
      <c r="B139" s="90"/>
      <c r="C139" s="90"/>
      <c r="D139" s="8" t="s">
        <v>392</v>
      </c>
      <c r="E139" s="4">
        <v>300</v>
      </c>
      <c r="F139" s="8" t="s">
        <v>125</v>
      </c>
      <c r="G139" s="19"/>
      <c r="H139" s="19" t="s">
        <v>290</v>
      </c>
      <c r="I139" s="9">
        <v>61</v>
      </c>
      <c r="J139" s="9">
        <v>39</v>
      </c>
      <c r="K139" s="9">
        <v>10</v>
      </c>
      <c r="L139" s="30">
        <f t="shared" si="117"/>
        <v>2005.3</v>
      </c>
      <c r="M139" s="30">
        <f t="shared" si="118"/>
        <v>50.723969999999994</v>
      </c>
      <c r="N139" s="30">
        <f t="shared" si="119"/>
        <v>46024</v>
      </c>
      <c r="O139" s="21">
        <f t="shared" si="120"/>
        <v>14709.953020134228</v>
      </c>
      <c r="P139" s="23">
        <f t="shared" si="121"/>
        <v>60733.953020134228</v>
      </c>
      <c r="Q139" s="10" t="str">
        <f t="shared" si="122"/>
        <v>set-oct 2014</v>
      </c>
      <c r="R139" s="10" t="str">
        <f t="shared" si="123"/>
        <v>oct-nov 2014</v>
      </c>
      <c r="S139" s="24">
        <v>92</v>
      </c>
      <c r="T139" s="24">
        <v>60</v>
      </c>
      <c r="U139" s="35"/>
      <c r="V139" s="19"/>
      <c r="W139" s="19"/>
    </row>
    <row r="140" spans="2:23" x14ac:dyDescent="0.25">
      <c r="B140" s="90"/>
      <c r="C140" s="90"/>
      <c r="D140" s="8" t="s">
        <v>392</v>
      </c>
      <c r="E140" s="4">
        <v>300</v>
      </c>
      <c r="F140" s="8" t="s">
        <v>126</v>
      </c>
      <c r="G140" s="19"/>
      <c r="H140" s="19" t="s">
        <v>290</v>
      </c>
      <c r="I140" s="9">
        <v>23</v>
      </c>
      <c r="J140" s="9">
        <v>13</v>
      </c>
      <c r="K140" s="9">
        <v>0</v>
      </c>
      <c r="L140" s="30">
        <f t="shared" si="117"/>
        <v>656.28</v>
      </c>
      <c r="M140" s="30">
        <f t="shared" si="118"/>
        <v>16.600572</v>
      </c>
      <c r="N140" s="30">
        <f t="shared" si="119"/>
        <v>15062.399999999998</v>
      </c>
      <c r="O140" s="21">
        <f t="shared" si="120"/>
        <v>4814.1664429530192</v>
      </c>
      <c r="P140" s="23">
        <f t="shared" si="121"/>
        <v>19876.566442953015</v>
      </c>
      <c r="Q140" s="10" t="str">
        <f t="shared" si="122"/>
        <v>set-oct 2014</v>
      </c>
      <c r="R140" s="10" t="str">
        <f t="shared" si="123"/>
        <v>oct-nov 2014</v>
      </c>
      <c r="S140" s="24">
        <v>32</v>
      </c>
      <c r="T140" s="24">
        <v>20</v>
      </c>
      <c r="U140" s="35"/>
      <c r="V140" s="19"/>
      <c r="W140" s="19"/>
    </row>
    <row r="141" spans="2:23" x14ac:dyDescent="0.25">
      <c r="B141" s="90"/>
      <c r="C141" s="90"/>
      <c r="D141" s="8" t="s">
        <v>393</v>
      </c>
      <c r="E141" s="4">
        <v>302</v>
      </c>
      <c r="F141" s="8" t="s">
        <v>130</v>
      </c>
      <c r="G141" s="19"/>
      <c r="H141" s="19" t="s">
        <v>290</v>
      </c>
      <c r="I141" s="9">
        <v>41</v>
      </c>
      <c r="J141" s="9">
        <v>14</v>
      </c>
      <c r="K141" s="9">
        <v>58</v>
      </c>
      <c r="L141" s="30">
        <f t="shared" si="117"/>
        <v>2059.9899999999998</v>
      </c>
      <c r="M141" s="30">
        <f t="shared" si="118"/>
        <v>52.107350999999994</v>
      </c>
      <c r="N141" s="30">
        <f t="shared" si="119"/>
        <v>47279.199999999997</v>
      </c>
      <c r="O141" s="21">
        <f t="shared" si="120"/>
        <v>15111.133557046976</v>
      </c>
      <c r="P141" s="23">
        <f t="shared" si="121"/>
        <v>62390.333557046972</v>
      </c>
      <c r="Q141" s="10" t="str">
        <f t="shared" si="122"/>
        <v>set-oct 2014</v>
      </c>
      <c r="R141" s="10" t="str">
        <f t="shared" si="123"/>
        <v>oct-nov 2014</v>
      </c>
      <c r="S141" s="24">
        <v>95</v>
      </c>
      <c r="T141" s="24">
        <v>32</v>
      </c>
      <c r="U141" s="35"/>
      <c r="V141" s="19"/>
      <c r="W141" s="19"/>
    </row>
    <row r="142" spans="2:23" x14ac:dyDescent="0.25">
      <c r="B142" s="90"/>
      <c r="C142" s="90"/>
      <c r="D142" s="8" t="s">
        <v>391</v>
      </c>
      <c r="E142" s="4">
        <v>303</v>
      </c>
      <c r="F142" s="8" t="s">
        <v>131</v>
      </c>
      <c r="G142" s="19"/>
      <c r="H142" s="19" t="s">
        <v>290</v>
      </c>
      <c r="I142" s="9">
        <v>32</v>
      </c>
      <c r="J142" s="9">
        <v>11</v>
      </c>
      <c r="K142" s="9">
        <v>31</v>
      </c>
      <c r="L142" s="30">
        <f t="shared" si="117"/>
        <v>1349.02</v>
      </c>
      <c r="M142" s="30">
        <f t="shared" si="118"/>
        <v>34.123397999999995</v>
      </c>
      <c r="N142" s="30">
        <f t="shared" si="119"/>
        <v>30961.599999999999</v>
      </c>
      <c r="O142" s="21">
        <f t="shared" si="120"/>
        <v>9895.7865771812067</v>
      </c>
      <c r="P142" s="23">
        <f t="shared" si="121"/>
        <v>40857.386577181205</v>
      </c>
      <c r="Q142" s="10" t="str">
        <f t="shared" si="122"/>
        <v>set-oct 2014</v>
      </c>
      <c r="R142" s="10" t="str">
        <f t="shared" si="123"/>
        <v>oct-nov 2014</v>
      </c>
      <c r="S142" s="24">
        <v>71</v>
      </c>
      <c r="T142" s="24">
        <v>16</v>
      </c>
      <c r="U142" s="35"/>
      <c r="V142" s="19"/>
      <c r="W142" s="19"/>
    </row>
    <row r="143" spans="2:23" x14ac:dyDescent="0.25">
      <c r="B143" s="90"/>
      <c r="C143" s="90"/>
      <c r="D143" s="8" t="s">
        <v>393</v>
      </c>
      <c r="E143" s="4">
        <v>302</v>
      </c>
      <c r="F143" s="8" t="s">
        <v>132</v>
      </c>
      <c r="G143" s="19"/>
      <c r="H143" s="19" t="s">
        <v>290</v>
      </c>
      <c r="I143" s="9">
        <v>36</v>
      </c>
      <c r="J143" s="9">
        <v>7</v>
      </c>
      <c r="K143" s="9">
        <v>52</v>
      </c>
      <c r="L143" s="30">
        <f t="shared" si="117"/>
        <v>1731.85</v>
      </c>
      <c r="M143" s="30">
        <f t="shared" si="118"/>
        <v>43.807064999999994</v>
      </c>
      <c r="N143" s="30">
        <f t="shared" si="119"/>
        <v>39748</v>
      </c>
      <c r="O143" s="21">
        <f t="shared" si="120"/>
        <v>12704.050335570468</v>
      </c>
      <c r="P143" s="23">
        <f t="shared" si="121"/>
        <v>52452.050335570471</v>
      </c>
      <c r="Q143" s="10" t="str">
        <f t="shared" si="122"/>
        <v>set-oct 2014</v>
      </c>
      <c r="R143" s="10" t="str">
        <f t="shared" si="123"/>
        <v>oct-nov 2014</v>
      </c>
      <c r="S143" s="24">
        <v>62</v>
      </c>
      <c r="T143" s="24">
        <v>12</v>
      </c>
      <c r="U143" s="35"/>
      <c r="V143" s="19"/>
      <c r="W143" s="19"/>
    </row>
    <row r="144" spans="2:23" x14ac:dyDescent="0.25">
      <c r="B144" s="90"/>
      <c r="C144" s="90"/>
      <c r="D144" s="8" t="s">
        <v>393</v>
      </c>
      <c r="E144" s="4">
        <v>302</v>
      </c>
      <c r="F144" s="8" t="s">
        <v>127</v>
      </c>
      <c r="G144" s="19"/>
      <c r="H144" s="19" t="s">
        <v>290</v>
      </c>
      <c r="I144" s="9">
        <v>80</v>
      </c>
      <c r="J144" s="9">
        <v>48</v>
      </c>
      <c r="K144" s="9">
        <v>25</v>
      </c>
      <c r="L144" s="30">
        <f t="shared" si="117"/>
        <v>2789.19</v>
      </c>
      <c r="M144" s="30">
        <f t="shared" si="118"/>
        <v>70.552430999999999</v>
      </c>
      <c r="N144" s="30">
        <f t="shared" si="119"/>
        <v>64015.199999999997</v>
      </c>
      <c r="O144" s="21">
        <f t="shared" si="120"/>
        <v>20460.207382550336</v>
      </c>
      <c r="P144" s="23">
        <f t="shared" si="121"/>
        <v>84475.407382550329</v>
      </c>
      <c r="Q144" s="10" t="str">
        <f t="shared" si="122"/>
        <v>set-oct 2014</v>
      </c>
      <c r="R144" s="10" t="str">
        <f t="shared" si="123"/>
        <v>oct-nov 2014</v>
      </c>
      <c r="S144" s="24">
        <v>157</v>
      </c>
      <c r="T144" s="24">
        <v>72</v>
      </c>
      <c r="U144" s="35"/>
      <c r="V144" s="19"/>
      <c r="W144" s="19"/>
    </row>
    <row r="145" spans="2:23" x14ac:dyDescent="0.25">
      <c r="B145" s="90"/>
      <c r="C145" s="90"/>
      <c r="D145" s="8" t="s">
        <v>394</v>
      </c>
      <c r="E145" s="4">
        <v>301</v>
      </c>
      <c r="F145" s="8" t="s">
        <v>128</v>
      </c>
      <c r="G145" s="19"/>
      <c r="H145" s="19" t="s">
        <v>290</v>
      </c>
      <c r="I145" s="9">
        <v>52</v>
      </c>
      <c r="J145" s="9">
        <v>36</v>
      </c>
      <c r="K145" s="9">
        <v>10</v>
      </c>
      <c r="L145" s="30">
        <f t="shared" si="117"/>
        <v>1786.54</v>
      </c>
      <c r="M145" s="30">
        <f t="shared" si="118"/>
        <v>45.190445999999994</v>
      </c>
      <c r="N145" s="30">
        <f t="shared" si="119"/>
        <v>41003.199999999997</v>
      </c>
      <c r="O145" s="21">
        <f t="shared" si="120"/>
        <v>13105.23087248322</v>
      </c>
      <c r="P145" s="23">
        <f t="shared" si="121"/>
        <v>54108.430872483215</v>
      </c>
      <c r="Q145" s="10" t="str">
        <f t="shared" si="122"/>
        <v>set-oct 2014</v>
      </c>
      <c r="R145" s="10" t="str">
        <f t="shared" si="123"/>
        <v>oct-nov 2014</v>
      </c>
      <c r="S145" s="24">
        <v>81</v>
      </c>
      <c r="T145" s="24">
        <v>55</v>
      </c>
      <c r="U145" s="35"/>
      <c r="V145" s="19"/>
      <c r="W145" s="19"/>
    </row>
    <row r="146" spans="2:23" x14ac:dyDescent="0.25">
      <c r="B146" s="90"/>
      <c r="C146" s="90"/>
      <c r="D146" s="8" t="s">
        <v>394</v>
      </c>
      <c r="E146" s="4">
        <v>301</v>
      </c>
      <c r="F146" s="8" t="s">
        <v>129</v>
      </c>
      <c r="G146" s="19"/>
      <c r="H146" s="19" t="s">
        <v>290</v>
      </c>
      <c r="I146" s="9">
        <v>26</v>
      </c>
      <c r="J146" s="9">
        <v>15</v>
      </c>
      <c r="K146" s="9">
        <v>2</v>
      </c>
      <c r="L146" s="30">
        <f t="shared" si="117"/>
        <v>783.8900000000001</v>
      </c>
      <c r="M146" s="30">
        <f t="shared" si="118"/>
        <v>19.828460999999997</v>
      </c>
      <c r="N146" s="30">
        <f t="shared" si="119"/>
        <v>17991.2</v>
      </c>
      <c r="O146" s="21">
        <f t="shared" si="120"/>
        <v>5750.2543624161081</v>
      </c>
      <c r="P146" s="23">
        <f t="shared" si="121"/>
        <v>23741.454362416109</v>
      </c>
      <c r="Q146" s="10" t="str">
        <f t="shared" si="122"/>
        <v>set-oct 2014</v>
      </c>
      <c r="R146" s="10" t="str">
        <f t="shared" si="123"/>
        <v>oct-nov 2014</v>
      </c>
      <c r="S146" s="24">
        <v>34</v>
      </c>
      <c r="T146" s="24">
        <v>20</v>
      </c>
      <c r="U146" s="35"/>
      <c r="V146" s="19"/>
      <c r="W146" s="19"/>
    </row>
    <row r="147" spans="2:23" x14ac:dyDescent="0.25">
      <c r="B147" s="90"/>
      <c r="C147" s="90"/>
      <c r="D147" s="8" t="s">
        <v>392</v>
      </c>
      <c r="E147" s="4">
        <v>300</v>
      </c>
      <c r="F147" s="8" t="s">
        <v>244</v>
      </c>
      <c r="G147" s="19"/>
      <c r="H147" s="19" t="s">
        <v>290</v>
      </c>
      <c r="I147" s="9"/>
      <c r="J147" s="9"/>
      <c r="K147" s="9"/>
      <c r="L147" s="30"/>
      <c r="M147" s="30"/>
      <c r="N147" s="30"/>
      <c r="O147" s="21"/>
      <c r="P147" s="23"/>
      <c r="Q147" s="10" t="str">
        <f t="shared" si="122"/>
        <v xml:space="preserve"> </v>
      </c>
      <c r="R147" s="10"/>
      <c r="S147" s="24"/>
      <c r="T147" s="24"/>
      <c r="U147" s="35"/>
      <c r="V147" s="19"/>
      <c r="W147" s="19"/>
    </row>
    <row r="148" spans="2:23" x14ac:dyDescent="0.25">
      <c r="B148" s="25"/>
      <c r="C148" s="25"/>
      <c r="D148" s="26"/>
      <c r="E148" s="27"/>
      <c r="F148" s="26"/>
      <c r="G148" s="28"/>
      <c r="H148" s="28"/>
      <c r="I148" s="31">
        <f>SUM(I135:I147)</f>
        <v>640</v>
      </c>
      <c r="J148" s="31">
        <f t="shared" ref="J148:K148" si="124">SUM(J135:J147)</f>
        <v>311</v>
      </c>
      <c r="K148" s="31">
        <f t="shared" si="124"/>
        <v>215</v>
      </c>
      <c r="L148" s="32">
        <f>SUM(L135:L147)</f>
        <v>21256.18</v>
      </c>
      <c r="M148" s="32">
        <f>SUM(M135:M147)</f>
        <v>537.674082</v>
      </c>
      <c r="N148" s="32">
        <f t="shared" ref="N148:P148" si="125">SUM(N135:N147)</f>
        <v>487854.39999999997</v>
      </c>
      <c r="O148" s="32">
        <f t="shared" si="125"/>
        <v>155925.50201342281</v>
      </c>
      <c r="P148" s="32">
        <f t="shared" si="125"/>
        <v>643779.90201342269</v>
      </c>
      <c r="Q148" s="29"/>
      <c r="R148" s="29"/>
      <c r="S148" s="31">
        <f t="shared" ref="S148:T148" si="126">SUM(S135:S147)</f>
        <v>1054</v>
      </c>
      <c r="T148" s="31">
        <f t="shared" si="126"/>
        <v>492</v>
      </c>
      <c r="U148" s="31">
        <f t="shared" ref="U148:W148" si="127">SUM(U135:U147)</f>
        <v>0</v>
      </c>
      <c r="V148" s="31">
        <f t="shared" si="127"/>
        <v>0</v>
      </c>
      <c r="W148" s="31">
        <f t="shared" si="127"/>
        <v>0</v>
      </c>
    </row>
    <row r="149" spans="2:23" x14ac:dyDescent="0.25">
      <c r="B149" s="94" t="s">
        <v>133</v>
      </c>
      <c r="C149" s="90">
        <v>451</v>
      </c>
      <c r="D149" s="8" t="s">
        <v>395</v>
      </c>
      <c r="E149" s="4">
        <v>313</v>
      </c>
      <c r="F149" s="8" t="s">
        <v>494</v>
      </c>
      <c r="G149" s="19"/>
      <c r="H149" s="19" t="s">
        <v>290</v>
      </c>
      <c r="I149" s="9">
        <v>74</v>
      </c>
      <c r="J149" s="9">
        <v>30</v>
      </c>
      <c r="K149" s="9">
        <v>7</v>
      </c>
      <c r="L149" s="30">
        <f t="shared" ref="L149:L163" si="128">I149*$I$276+J149*$J$276+K149*$K$276</f>
        <v>2023.53</v>
      </c>
      <c r="M149" s="30">
        <f t="shared" ref="M149:M163" si="129">I149*$I$277+J149*$J$277+K149*$K$277</f>
        <v>51.185096999999992</v>
      </c>
      <c r="N149" s="30">
        <f t="shared" ref="N149:N163" si="130">I149*$I$278+J149*$J$278+K149*$K$278</f>
        <v>46442.400000000001</v>
      </c>
      <c r="O149" s="21">
        <f t="shared" ref="O149:O163" si="131">$I$279*L149</f>
        <v>14843.67986577181</v>
      </c>
      <c r="P149" s="23">
        <f t="shared" ref="P149:P163" si="132">N149+O149</f>
        <v>61286.079865771811</v>
      </c>
      <c r="Q149" s="10" t="str">
        <f t="shared" ref="Q149:Q164" si="133">IF(L149=0," ","set-oct 2014")</f>
        <v>set-oct 2014</v>
      </c>
      <c r="R149" s="10" t="str">
        <f t="shared" ref="R149:R163" si="134">IF(L149=0," ","oct-nov 2014")</f>
        <v>oct-nov 2014</v>
      </c>
      <c r="S149" s="24">
        <v>85</v>
      </c>
      <c r="T149" s="24">
        <v>114</v>
      </c>
      <c r="U149" s="35"/>
      <c r="V149" s="19"/>
      <c r="W149" s="19"/>
    </row>
    <row r="150" spans="2:23" x14ac:dyDescent="0.25">
      <c r="B150" s="95"/>
      <c r="C150" s="90"/>
      <c r="D150" s="8" t="s">
        <v>396</v>
      </c>
      <c r="E150" s="4">
        <v>314</v>
      </c>
      <c r="F150" s="8" t="s">
        <v>495</v>
      </c>
      <c r="G150" s="19"/>
      <c r="H150" s="19" t="s">
        <v>290</v>
      </c>
      <c r="I150" s="9">
        <v>66</v>
      </c>
      <c r="J150" s="9">
        <v>60</v>
      </c>
      <c r="K150" s="9">
        <v>6</v>
      </c>
      <c r="L150" s="30">
        <f t="shared" si="128"/>
        <v>2406.36</v>
      </c>
      <c r="M150" s="30">
        <f t="shared" si="129"/>
        <v>60.868763999999992</v>
      </c>
      <c r="N150" s="30">
        <f t="shared" si="130"/>
        <v>55228.799999999996</v>
      </c>
      <c r="O150" s="21">
        <f t="shared" si="131"/>
        <v>17651.943624161075</v>
      </c>
      <c r="P150" s="23">
        <f t="shared" si="132"/>
        <v>72880.74362416107</v>
      </c>
      <c r="Q150" s="10" t="str">
        <f t="shared" si="133"/>
        <v>set-oct 2014</v>
      </c>
      <c r="R150" s="10" t="str">
        <f t="shared" si="134"/>
        <v>oct-nov 2014</v>
      </c>
      <c r="S150" s="24">
        <v>57</v>
      </c>
      <c r="T150" s="24">
        <v>89</v>
      </c>
      <c r="U150" s="35"/>
      <c r="V150" s="19"/>
      <c r="W150" s="19"/>
    </row>
    <row r="151" spans="2:23" x14ac:dyDescent="0.25">
      <c r="B151" s="95"/>
      <c r="C151" s="90"/>
      <c r="D151" s="8" t="s">
        <v>397</v>
      </c>
      <c r="E151" s="4">
        <v>315</v>
      </c>
      <c r="F151" s="8" t="s">
        <v>496</v>
      </c>
      <c r="G151" s="19"/>
      <c r="H151" s="19" t="s">
        <v>290</v>
      </c>
      <c r="I151" s="9">
        <v>46</v>
      </c>
      <c r="J151" s="9">
        <v>15</v>
      </c>
      <c r="K151" s="9">
        <v>0</v>
      </c>
      <c r="L151" s="30">
        <f t="shared" si="128"/>
        <v>1112.03</v>
      </c>
      <c r="M151" s="30">
        <f t="shared" si="129"/>
        <v>28.128746999999997</v>
      </c>
      <c r="N151" s="30">
        <f t="shared" si="130"/>
        <v>25522.399999999998</v>
      </c>
      <c r="O151" s="21">
        <f t="shared" si="131"/>
        <v>8157.3375838926167</v>
      </c>
      <c r="P151" s="23">
        <f t="shared" si="132"/>
        <v>33679.737583892616</v>
      </c>
      <c r="Q151" s="10" t="str">
        <f t="shared" si="133"/>
        <v>set-oct 2014</v>
      </c>
      <c r="R151" s="10" t="str">
        <f t="shared" si="134"/>
        <v>oct-nov 2014</v>
      </c>
      <c r="S151" s="24">
        <v>38</v>
      </c>
      <c r="T151" s="24">
        <v>35</v>
      </c>
      <c r="U151" s="35"/>
      <c r="V151" s="19"/>
      <c r="W151" s="19"/>
    </row>
    <row r="152" spans="2:23" x14ac:dyDescent="0.25">
      <c r="B152" s="95"/>
      <c r="C152" s="90"/>
      <c r="D152" s="8" t="s">
        <v>398</v>
      </c>
      <c r="E152" s="4">
        <v>316</v>
      </c>
      <c r="F152" s="8" t="s">
        <v>497</v>
      </c>
      <c r="G152" s="19"/>
      <c r="H152" s="19" t="s">
        <v>290</v>
      </c>
      <c r="I152" s="9">
        <v>52</v>
      </c>
      <c r="J152" s="9">
        <v>15</v>
      </c>
      <c r="K152" s="9">
        <v>2</v>
      </c>
      <c r="L152" s="30">
        <f t="shared" si="128"/>
        <v>1257.8700000000001</v>
      </c>
      <c r="M152" s="30">
        <f t="shared" si="129"/>
        <v>31.817762999999996</v>
      </c>
      <c r="N152" s="30">
        <f t="shared" si="130"/>
        <v>28869.599999999999</v>
      </c>
      <c r="O152" s="21">
        <f t="shared" si="131"/>
        <v>9227.1523489932897</v>
      </c>
      <c r="P152" s="23">
        <f t="shared" si="132"/>
        <v>38096.752348993286</v>
      </c>
      <c r="Q152" s="10" t="str">
        <f t="shared" si="133"/>
        <v>set-oct 2014</v>
      </c>
      <c r="R152" s="10" t="str">
        <f t="shared" si="134"/>
        <v>oct-nov 2014</v>
      </c>
      <c r="S152" s="24">
        <v>40</v>
      </c>
      <c r="T152" s="24">
        <v>52</v>
      </c>
      <c r="U152" s="35"/>
      <c r="V152" s="19"/>
      <c r="W152" s="19"/>
    </row>
    <row r="153" spans="2:23" x14ac:dyDescent="0.25">
      <c r="B153" s="95"/>
      <c r="C153" s="90"/>
      <c r="D153" s="8" t="s">
        <v>399</v>
      </c>
      <c r="E153" s="4">
        <v>303</v>
      </c>
      <c r="F153" s="8" t="s">
        <v>135</v>
      </c>
      <c r="G153" s="19"/>
      <c r="H153" s="19" t="s">
        <v>290</v>
      </c>
      <c r="I153" s="9">
        <v>71</v>
      </c>
      <c r="J153" s="9">
        <v>23</v>
      </c>
      <c r="K153" s="9">
        <v>12</v>
      </c>
      <c r="L153" s="30">
        <f t="shared" si="128"/>
        <v>1932.3799999999999</v>
      </c>
      <c r="M153" s="30">
        <f t="shared" si="129"/>
        <v>48.87946199999999</v>
      </c>
      <c r="N153" s="30">
        <f t="shared" si="130"/>
        <v>44350.399999999994</v>
      </c>
      <c r="O153" s="21">
        <f t="shared" si="131"/>
        <v>14175.045637583891</v>
      </c>
      <c r="P153" s="23">
        <f t="shared" si="132"/>
        <v>58525.445637583885</v>
      </c>
      <c r="Q153" s="10" t="str">
        <f t="shared" si="133"/>
        <v>set-oct 2014</v>
      </c>
      <c r="R153" s="10" t="str">
        <f t="shared" si="134"/>
        <v>oct-nov 2014</v>
      </c>
      <c r="S153" s="24">
        <v>75</v>
      </c>
      <c r="T153" s="24">
        <v>34</v>
      </c>
      <c r="U153" s="35"/>
      <c r="V153" s="19"/>
      <c r="W153" s="19"/>
    </row>
    <row r="154" spans="2:23" x14ac:dyDescent="0.25">
      <c r="B154" s="95"/>
      <c r="C154" s="90"/>
      <c r="D154" s="8" t="s">
        <v>400</v>
      </c>
      <c r="E154" s="4">
        <v>309</v>
      </c>
      <c r="F154" s="8" t="s">
        <v>136</v>
      </c>
      <c r="G154" s="19"/>
      <c r="H154" s="19" t="s">
        <v>290</v>
      </c>
      <c r="I154" s="9">
        <v>66</v>
      </c>
      <c r="J154" s="9">
        <v>16</v>
      </c>
      <c r="K154" s="9">
        <v>4</v>
      </c>
      <c r="L154" s="30">
        <f t="shared" si="128"/>
        <v>1567.7800000000002</v>
      </c>
      <c r="M154" s="30">
        <f t="shared" si="129"/>
        <v>39.656921999999994</v>
      </c>
      <c r="N154" s="30">
        <f t="shared" si="130"/>
        <v>35982.399999999994</v>
      </c>
      <c r="O154" s="21">
        <f t="shared" si="131"/>
        <v>11500.508724832216</v>
      </c>
      <c r="P154" s="23">
        <f t="shared" si="132"/>
        <v>47482.90872483221</v>
      </c>
      <c r="Q154" s="10" t="str">
        <f t="shared" si="133"/>
        <v>set-oct 2014</v>
      </c>
      <c r="R154" s="10" t="str">
        <f t="shared" si="134"/>
        <v>oct-nov 2014</v>
      </c>
      <c r="S154" s="24">
        <v>35</v>
      </c>
      <c r="T154" s="24">
        <v>8</v>
      </c>
      <c r="U154" s="35"/>
      <c r="V154" s="19"/>
      <c r="W154" s="19"/>
    </row>
    <row r="155" spans="2:23" x14ac:dyDescent="0.25">
      <c r="B155" s="95"/>
      <c r="C155" s="90"/>
      <c r="D155" s="8" t="s">
        <v>401</v>
      </c>
      <c r="E155" s="4">
        <v>301</v>
      </c>
      <c r="F155" s="8" t="s">
        <v>137</v>
      </c>
      <c r="G155" s="19"/>
      <c r="H155" s="19" t="s">
        <v>290</v>
      </c>
      <c r="I155" s="9">
        <v>54</v>
      </c>
      <c r="J155" s="9">
        <v>10</v>
      </c>
      <c r="K155" s="9">
        <v>7</v>
      </c>
      <c r="L155" s="30">
        <f t="shared" si="128"/>
        <v>1294.33</v>
      </c>
      <c r="M155" s="30">
        <f t="shared" si="129"/>
        <v>32.740016999999995</v>
      </c>
      <c r="N155" s="30">
        <f t="shared" si="130"/>
        <v>29706.399999999998</v>
      </c>
      <c r="O155" s="21">
        <f t="shared" si="131"/>
        <v>9494.6060402684543</v>
      </c>
      <c r="P155" s="23">
        <f t="shared" si="132"/>
        <v>39201.006040268454</v>
      </c>
      <c r="Q155" s="10" t="str">
        <f t="shared" si="133"/>
        <v>set-oct 2014</v>
      </c>
      <c r="R155" s="10" t="str">
        <f t="shared" si="134"/>
        <v>oct-nov 2014</v>
      </c>
      <c r="S155" s="24">
        <v>50</v>
      </c>
      <c r="T155" s="24">
        <v>12</v>
      </c>
      <c r="U155" s="35"/>
      <c r="V155" s="19"/>
      <c r="W155" s="19"/>
    </row>
    <row r="156" spans="2:23" x14ac:dyDescent="0.25">
      <c r="B156" s="95"/>
      <c r="C156" s="90"/>
      <c r="D156" s="8" t="s">
        <v>402</v>
      </c>
      <c r="E156" s="4">
        <v>304</v>
      </c>
      <c r="F156" s="8" t="s">
        <v>144</v>
      </c>
      <c r="G156" s="19"/>
      <c r="H156" s="19" t="s">
        <v>290</v>
      </c>
      <c r="I156" s="9">
        <v>51</v>
      </c>
      <c r="J156" s="9">
        <v>16</v>
      </c>
      <c r="K156" s="9">
        <v>13</v>
      </c>
      <c r="L156" s="30">
        <f t="shared" si="128"/>
        <v>1458.4</v>
      </c>
      <c r="M156" s="30">
        <f t="shared" si="129"/>
        <v>36.890159999999995</v>
      </c>
      <c r="N156" s="30">
        <f t="shared" si="130"/>
        <v>33471.999999999993</v>
      </c>
      <c r="O156" s="21">
        <f t="shared" si="131"/>
        <v>10698.147651006711</v>
      </c>
      <c r="P156" s="23">
        <f t="shared" si="132"/>
        <v>44170.1476510067</v>
      </c>
      <c r="Q156" s="10" t="str">
        <f t="shared" si="133"/>
        <v>set-oct 2014</v>
      </c>
      <c r="R156" s="10" t="str">
        <f t="shared" si="134"/>
        <v>oct-nov 2014</v>
      </c>
      <c r="S156" s="24">
        <v>55</v>
      </c>
      <c r="T156" s="24">
        <v>33</v>
      </c>
      <c r="U156" s="35"/>
      <c r="V156" s="19"/>
      <c r="W156" s="19"/>
    </row>
    <row r="157" spans="2:23" x14ac:dyDescent="0.25">
      <c r="B157" s="95"/>
      <c r="C157" s="90"/>
      <c r="D157" s="8" t="s">
        <v>403</v>
      </c>
      <c r="E157" s="4">
        <v>311</v>
      </c>
      <c r="F157" s="8" t="s">
        <v>138</v>
      </c>
      <c r="G157" s="19"/>
      <c r="H157" s="19" t="s">
        <v>290</v>
      </c>
      <c r="I157" s="9">
        <v>45</v>
      </c>
      <c r="J157" s="9">
        <v>11</v>
      </c>
      <c r="K157" s="9">
        <v>17</v>
      </c>
      <c r="L157" s="30">
        <f t="shared" si="128"/>
        <v>1330.79</v>
      </c>
      <c r="M157" s="30">
        <f t="shared" si="129"/>
        <v>33.662270999999997</v>
      </c>
      <c r="N157" s="30">
        <f t="shared" si="130"/>
        <v>30543.200000000001</v>
      </c>
      <c r="O157" s="21">
        <f t="shared" si="131"/>
        <v>9762.0597315436225</v>
      </c>
      <c r="P157" s="23">
        <f t="shared" si="132"/>
        <v>40305.259731543621</v>
      </c>
      <c r="Q157" s="10" t="str">
        <f t="shared" si="133"/>
        <v>set-oct 2014</v>
      </c>
      <c r="R157" s="10" t="str">
        <f t="shared" si="134"/>
        <v>oct-nov 2014</v>
      </c>
      <c r="S157" s="24">
        <v>83</v>
      </c>
      <c r="T157" s="24">
        <v>38</v>
      </c>
      <c r="U157" s="35"/>
      <c r="V157" s="19"/>
      <c r="W157" s="19"/>
    </row>
    <row r="158" spans="2:23" x14ac:dyDescent="0.25">
      <c r="B158" s="95"/>
      <c r="C158" s="90"/>
      <c r="D158" s="8" t="s">
        <v>404</v>
      </c>
      <c r="E158" s="4">
        <v>305</v>
      </c>
      <c r="F158" s="8" t="s">
        <v>139</v>
      </c>
      <c r="G158" s="19"/>
      <c r="H158" s="19" t="s">
        <v>290</v>
      </c>
      <c r="I158" s="9">
        <v>58</v>
      </c>
      <c r="J158" s="9">
        <v>43</v>
      </c>
      <c r="K158" s="9">
        <v>33</v>
      </c>
      <c r="L158" s="30">
        <f t="shared" si="128"/>
        <v>2442.8200000000002</v>
      </c>
      <c r="M158" s="30">
        <f t="shared" si="129"/>
        <v>61.791017999999994</v>
      </c>
      <c r="N158" s="30">
        <f t="shared" si="130"/>
        <v>56065.599999999991</v>
      </c>
      <c r="O158" s="21">
        <f t="shared" si="131"/>
        <v>17919.397315436243</v>
      </c>
      <c r="P158" s="23">
        <f t="shared" si="132"/>
        <v>73984.997315436238</v>
      </c>
      <c r="Q158" s="10" t="str">
        <f t="shared" si="133"/>
        <v>set-oct 2014</v>
      </c>
      <c r="R158" s="10" t="str">
        <f t="shared" si="134"/>
        <v>oct-nov 2014</v>
      </c>
      <c r="S158" s="24">
        <v>142</v>
      </c>
      <c r="T158" s="24">
        <v>49</v>
      </c>
      <c r="U158" s="35"/>
      <c r="V158" s="19"/>
      <c r="W158" s="19"/>
    </row>
    <row r="159" spans="2:23" x14ac:dyDescent="0.25">
      <c r="B159" s="95"/>
      <c r="C159" s="90"/>
      <c r="D159" s="8" t="s">
        <v>405</v>
      </c>
      <c r="E159" s="4">
        <v>302</v>
      </c>
      <c r="F159" s="8" t="s">
        <v>140</v>
      </c>
      <c r="G159" s="19"/>
      <c r="H159" s="19" t="s">
        <v>290</v>
      </c>
      <c r="I159" s="9">
        <v>56</v>
      </c>
      <c r="J159" s="9">
        <v>49</v>
      </c>
      <c r="K159" s="9">
        <v>3</v>
      </c>
      <c r="L159" s="30">
        <f t="shared" si="128"/>
        <v>1968.8400000000001</v>
      </c>
      <c r="M159" s="30">
        <f t="shared" si="129"/>
        <v>49.801715999999999</v>
      </c>
      <c r="N159" s="30">
        <f t="shared" si="130"/>
        <v>45187.199999999997</v>
      </c>
      <c r="O159" s="21">
        <f t="shared" si="131"/>
        <v>14442.499328859061</v>
      </c>
      <c r="P159" s="23">
        <f t="shared" si="132"/>
        <v>59629.69932885906</v>
      </c>
      <c r="Q159" s="10" t="str">
        <f t="shared" si="133"/>
        <v>set-oct 2014</v>
      </c>
      <c r="R159" s="10" t="str">
        <f t="shared" si="134"/>
        <v>oct-nov 2014</v>
      </c>
      <c r="S159" s="24">
        <v>52</v>
      </c>
      <c r="T159" s="24">
        <v>36</v>
      </c>
      <c r="U159" s="35"/>
      <c r="V159" s="19"/>
      <c r="W159" s="19"/>
    </row>
    <row r="160" spans="2:23" x14ac:dyDescent="0.25">
      <c r="B160" s="95"/>
      <c r="C160" s="90"/>
      <c r="D160" s="8" t="s">
        <v>406</v>
      </c>
      <c r="E160" s="4">
        <v>308</v>
      </c>
      <c r="F160" s="8" t="s">
        <v>141</v>
      </c>
      <c r="G160" s="19"/>
      <c r="H160" s="19" t="s">
        <v>290</v>
      </c>
      <c r="I160" s="9">
        <v>174</v>
      </c>
      <c r="J160" s="9">
        <v>16</v>
      </c>
      <c r="K160" s="9">
        <v>19</v>
      </c>
      <c r="L160" s="30">
        <f t="shared" si="128"/>
        <v>3810.0699999999997</v>
      </c>
      <c r="M160" s="30">
        <f t="shared" si="129"/>
        <v>96.375543000000008</v>
      </c>
      <c r="N160" s="30">
        <f t="shared" si="130"/>
        <v>87445.599999999991</v>
      </c>
      <c r="O160" s="21">
        <f t="shared" si="131"/>
        <v>27948.910738255028</v>
      </c>
      <c r="P160" s="23">
        <f t="shared" si="132"/>
        <v>115394.51073825502</v>
      </c>
      <c r="Q160" s="10" t="str">
        <f t="shared" si="133"/>
        <v>set-oct 2014</v>
      </c>
      <c r="R160" s="10" t="str">
        <f t="shared" si="134"/>
        <v>oct-nov 2014</v>
      </c>
      <c r="S160" s="24">
        <v>129</v>
      </c>
      <c r="T160" s="24">
        <v>44</v>
      </c>
      <c r="U160" s="35"/>
      <c r="V160" s="19"/>
      <c r="W160" s="19"/>
    </row>
    <row r="161" spans="2:23" x14ac:dyDescent="0.25">
      <c r="B161" s="95"/>
      <c r="C161" s="90"/>
      <c r="D161" s="8" t="s">
        <v>407</v>
      </c>
      <c r="E161" s="4">
        <v>307</v>
      </c>
      <c r="F161" s="8" t="s">
        <v>142</v>
      </c>
      <c r="G161" s="19"/>
      <c r="H161" s="19" t="s">
        <v>290</v>
      </c>
      <c r="I161" s="9">
        <v>319</v>
      </c>
      <c r="J161" s="9">
        <v>21</v>
      </c>
      <c r="K161" s="9">
        <v>29</v>
      </c>
      <c r="L161" s="30">
        <f t="shared" si="128"/>
        <v>6726.87</v>
      </c>
      <c r="M161" s="30">
        <f t="shared" si="129"/>
        <v>170.15586299999995</v>
      </c>
      <c r="N161" s="30">
        <f t="shared" si="130"/>
        <v>154389.6</v>
      </c>
      <c r="O161" s="21">
        <f t="shared" si="131"/>
        <v>49345.206040268451</v>
      </c>
      <c r="P161" s="23">
        <f t="shared" si="132"/>
        <v>203734.80604026845</v>
      </c>
      <c r="Q161" s="10" t="str">
        <f t="shared" si="133"/>
        <v>set-oct 2014</v>
      </c>
      <c r="R161" s="10" t="str">
        <f t="shared" si="134"/>
        <v>oct-nov 2014</v>
      </c>
      <c r="S161" s="24">
        <v>263</v>
      </c>
      <c r="T161" s="24">
        <v>85</v>
      </c>
      <c r="U161" s="35"/>
      <c r="V161" s="19"/>
      <c r="W161" s="19"/>
    </row>
    <row r="162" spans="2:23" x14ac:dyDescent="0.25">
      <c r="B162" s="95"/>
      <c r="C162" s="90"/>
      <c r="D162" s="8" t="s">
        <v>408</v>
      </c>
      <c r="E162" s="4">
        <v>306</v>
      </c>
      <c r="F162" s="8" t="s">
        <v>143</v>
      </c>
      <c r="G162" s="19"/>
      <c r="H162" s="19" t="s">
        <v>290</v>
      </c>
      <c r="I162" s="9">
        <v>129</v>
      </c>
      <c r="J162" s="9">
        <v>48</v>
      </c>
      <c r="K162" s="9">
        <v>28</v>
      </c>
      <c r="L162" s="30">
        <f t="shared" si="128"/>
        <v>3737.15</v>
      </c>
      <c r="M162" s="30">
        <f t="shared" si="129"/>
        <v>94.531034999999989</v>
      </c>
      <c r="N162" s="30">
        <f t="shared" si="130"/>
        <v>85771.999999999985</v>
      </c>
      <c r="O162" s="21">
        <f t="shared" si="131"/>
        <v>27414.003355704695</v>
      </c>
      <c r="P162" s="23">
        <f t="shared" si="132"/>
        <v>113186.00335570468</v>
      </c>
      <c r="Q162" s="10" t="str">
        <f t="shared" si="133"/>
        <v>set-oct 2014</v>
      </c>
      <c r="R162" s="10" t="str">
        <f t="shared" si="134"/>
        <v>oct-nov 2014</v>
      </c>
      <c r="S162" s="24">
        <v>120</v>
      </c>
      <c r="T162" s="24">
        <v>35</v>
      </c>
      <c r="U162" s="35"/>
      <c r="V162" s="19"/>
      <c r="W162" s="19"/>
    </row>
    <row r="163" spans="2:23" x14ac:dyDescent="0.25">
      <c r="B163" s="95"/>
      <c r="C163" s="90"/>
      <c r="D163" s="8" t="s">
        <v>409</v>
      </c>
      <c r="E163" s="4">
        <v>312</v>
      </c>
      <c r="F163" s="8" t="s">
        <v>134</v>
      </c>
      <c r="G163" s="19"/>
      <c r="H163" s="19" t="s">
        <v>290</v>
      </c>
      <c r="I163" s="9">
        <v>27</v>
      </c>
      <c r="J163" s="9">
        <v>112</v>
      </c>
      <c r="K163" s="9">
        <v>11</v>
      </c>
      <c r="L163" s="30">
        <f t="shared" si="128"/>
        <v>2734.5000000000005</v>
      </c>
      <c r="M163" s="30">
        <f t="shared" si="129"/>
        <v>69.169049999999984</v>
      </c>
      <c r="N163" s="30">
        <f t="shared" si="130"/>
        <v>62759.999999999993</v>
      </c>
      <c r="O163" s="21">
        <f t="shared" si="131"/>
        <v>20059.026845637585</v>
      </c>
      <c r="P163" s="23">
        <f t="shared" si="132"/>
        <v>82819.026845637578</v>
      </c>
      <c r="Q163" s="10" t="str">
        <f t="shared" si="133"/>
        <v>set-oct 2014</v>
      </c>
      <c r="R163" s="10" t="str">
        <f t="shared" si="134"/>
        <v>oct-nov 2014</v>
      </c>
      <c r="S163" s="24">
        <v>41</v>
      </c>
      <c r="T163" s="24">
        <v>73</v>
      </c>
      <c r="U163" s="35"/>
      <c r="V163" s="19"/>
      <c r="W163" s="19"/>
    </row>
    <row r="164" spans="2:23" x14ac:dyDescent="0.25">
      <c r="B164" s="96"/>
      <c r="C164" s="90"/>
      <c r="D164" s="8" t="s">
        <v>410</v>
      </c>
      <c r="E164" s="4">
        <v>300</v>
      </c>
      <c r="F164" s="8" t="s">
        <v>245</v>
      </c>
      <c r="G164" s="19"/>
      <c r="H164" s="19" t="s">
        <v>290</v>
      </c>
      <c r="I164" s="9"/>
      <c r="J164" s="9"/>
      <c r="K164" s="9"/>
      <c r="L164" s="30"/>
      <c r="M164" s="30"/>
      <c r="N164" s="30"/>
      <c r="O164" s="21"/>
      <c r="P164" s="23"/>
      <c r="Q164" s="10" t="str">
        <f t="shared" si="133"/>
        <v xml:space="preserve"> </v>
      </c>
      <c r="R164" s="10"/>
      <c r="S164" s="24"/>
      <c r="T164" s="24"/>
      <c r="U164" s="35"/>
      <c r="V164" s="19"/>
      <c r="W164" s="19"/>
    </row>
    <row r="165" spans="2:23" x14ac:dyDescent="0.25">
      <c r="B165" s="25"/>
      <c r="C165" s="25"/>
      <c r="D165" s="26"/>
      <c r="E165" s="27"/>
      <c r="F165" s="26"/>
      <c r="G165" s="28"/>
      <c r="H165" s="28"/>
      <c r="I165" s="31">
        <f>SUM(I149:I164)</f>
        <v>1288</v>
      </c>
      <c r="J165" s="31">
        <f t="shared" ref="J165:K165" si="135">SUM(J149:J164)</f>
        <v>485</v>
      </c>
      <c r="K165" s="31">
        <f t="shared" si="135"/>
        <v>191</v>
      </c>
      <c r="L165" s="32">
        <f>SUM(L149:L164)</f>
        <v>35803.72</v>
      </c>
      <c r="M165" s="32">
        <f>SUM(M149:M164)</f>
        <v>905.65342799999985</v>
      </c>
      <c r="N165" s="32">
        <f t="shared" ref="N165:P165" si="136">SUM(N149:N164)</f>
        <v>821737.6</v>
      </c>
      <c r="O165" s="32">
        <f t="shared" si="136"/>
        <v>262639.52483221475</v>
      </c>
      <c r="P165" s="32">
        <f t="shared" si="136"/>
        <v>1084377.1248322146</v>
      </c>
      <c r="Q165" s="29"/>
      <c r="R165" s="29"/>
      <c r="S165" s="31">
        <f t="shared" ref="S165:T165" si="137">SUM(S149:S164)</f>
        <v>1265</v>
      </c>
      <c r="T165" s="31">
        <f t="shared" si="137"/>
        <v>737</v>
      </c>
      <c r="U165" s="31">
        <f t="shared" ref="U165:W165" si="138">SUM(U149:U164)</f>
        <v>0</v>
      </c>
      <c r="V165" s="31">
        <f t="shared" si="138"/>
        <v>0</v>
      </c>
      <c r="W165" s="31">
        <f t="shared" si="138"/>
        <v>0</v>
      </c>
    </row>
    <row r="166" spans="2:23" x14ac:dyDescent="0.25">
      <c r="B166" s="94" t="s">
        <v>145</v>
      </c>
      <c r="C166" s="90">
        <v>452</v>
      </c>
      <c r="D166" s="8" t="s">
        <v>412</v>
      </c>
      <c r="E166" s="4">
        <v>300</v>
      </c>
      <c r="F166" s="8" t="s">
        <v>146</v>
      </c>
      <c r="G166" s="19"/>
      <c r="H166" s="19" t="s">
        <v>290</v>
      </c>
      <c r="I166" s="9">
        <v>133</v>
      </c>
      <c r="J166" s="9">
        <v>146</v>
      </c>
      <c r="K166" s="9">
        <v>25</v>
      </c>
      <c r="L166" s="30">
        <f t="shared" ref="L166:L168" si="139">I166*$I$276+J166*$J$276+K166*$K$276</f>
        <v>5541.92</v>
      </c>
      <c r="M166" s="30">
        <f t="shared" ref="M166:M168" si="140">I166*$I$277+J166*$J$277+K166*$K$277</f>
        <v>140.18260799999999</v>
      </c>
      <c r="N166" s="30">
        <f t="shared" ref="N166:N168" si="141">I166*$I$278+J166*$J$278+K166*$K$278</f>
        <v>127193.59999999999</v>
      </c>
      <c r="O166" s="21">
        <f t="shared" ref="O166:O168" si="142">$I$279*L166</f>
        <v>40652.9610738255</v>
      </c>
      <c r="P166" s="23">
        <f t="shared" ref="P166:P168" si="143">N166+O166</f>
        <v>167846.56107382549</v>
      </c>
      <c r="Q166" s="10" t="str">
        <f t="shared" ref="Q166:Q169" si="144">IF(L166=0," ","set-oct 2014")</f>
        <v>set-oct 2014</v>
      </c>
      <c r="R166" s="10" t="str">
        <f t="shared" ref="R166:R168" si="145">IF(L166=0," ","oct-nov 2014")</f>
        <v>oct-nov 2014</v>
      </c>
      <c r="S166" s="24">
        <v>169</v>
      </c>
      <c r="T166" s="24">
        <v>249</v>
      </c>
      <c r="U166" s="35"/>
      <c r="V166" s="19"/>
      <c r="W166" s="19"/>
    </row>
    <row r="167" spans="2:23" x14ac:dyDescent="0.25">
      <c r="B167" s="95"/>
      <c r="C167" s="90"/>
      <c r="D167" s="8" t="s">
        <v>413</v>
      </c>
      <c r="E167" s="4">
        <v>303</v>
      </c>
      <c r="F167" s="8" t="s">
        <v>147</v>
      </c>
      <c r="G167" s="19"/>
      <c r="H167" s="19" t="s">
        <v>290</v>
      </c>
      <c r="I167" s="9">
        <v>40</v>
      </c>
      <c r="J167" s="9">
        <v>82</v>
      </c>
      <c r="K167" s="9">
        <v>42</v>
      </c>
      <c r="L167" s="30">
        <f t="shared" si="139"/>
        <v>2989.7200000000003</v>
      </c>
      <c r="M167" s="30">
        <f t="shared" si="140"/>
        <v>75.624827999999994</v>
      </c>
      <c r="N167" s="30">
        <f t="shared" si="141"/>
        <v>68617.599999999991</v>
      </c>
      <c r="O167" s="21">
        <f t="shared" si="142"/>
        <v>21931.202684563759</v>
      </c>
      <c r="P167" s="23">
        <f t="shared" si="143"/>
        <v>90548.802684563751</v>
      </c>
      <c r="Q167" s="10" t="str">
        <f t="shared" si="144"/>
        <v>set-oct 2014</v>
      </c>
      <c r="R167" s="10" t="str">
        <f t="shared" si="145"/>
        <v>oct-nov 2014</v>
      </c>
      <c r="S167" s="24">
        <v>103</v>
      </c>
      <c r="T167" s="24">
        <v>111</v>
      </c>
      <c r="U167" s="35"/>
      <c r="V167" s="19"/>
      <c r="W167" s="19"/>
    </row>
    <row r="168" spans="2:23" x14ac:dyDescent="0.25">
      <c r="B168" s="95"/>
      <c r="C168" s="90"/>
      <c r="D168" s="8" t="s">
        <v>414</v>
      </c>
      <c r="E168" s="4">
        <v>302</v>
      </c>
      <c r="F168" s="8" t="s">
        <v>148</v>
      </c>
      <c r="G168" s="19"/>
      <c r="H168" s="19" t="s">
        <v>290</v>
      </c>
      <c r="I168" s="9">
        <v>96</v>
      </c>
      <c r="J168" s="9">
        <v>225</v>
      </c>
      <c r="K168" s="9">
        <v>24</v>
      </c>
      <c r="L168" s="30">
        <f t="shared" si="139"/>
        <v>6289.35</v>
      </c>
      <c r="M168" s="30">
        <f t="shared" si="140"/>
        <v>159.08881499999998</v>
      </c>
      <c r="N168" s="30">
        <f t="shared" si="141"/>
        <v>144348</v>
      </c>
      <c r="O168" s="21">
        <f t="shared" si="142"/>
        <v>46135.761744966439</v>
      </c>
      <c r="P168" s="23">
        <f t="shared" si="143"/>
        <v>190483.76174496644</v>
      </c>
      <c r="Q168" s="10" t="str">
        <f t="shared" si="144"/>
        <v>set-oct 2014</v>
      </c>
      <c r="R168" s="10" t="str">
        <f t="shared" si="145"/>
        <v>oct-nov 2014</v>
      </c>
      <c r="S168" s="24">
        <v>184</v>
      </c>
      <c r="T168" s="24">
        <v>190</v>
      </c>
      <c r="U168" s="35"/>
      <c r="V168" s="19"/>
      <c r="W168" s="19"/>
    </row>
    <row r="169" spans="2:23" x14ac:dyDescent="0.25">
      <c r="B169" s="96"/>
      <c r="C169" s="90"/>
      <c r="D169" s="8" t="s">
        <v>412</v>
      </c>
      <c r="E169" s="4">
        <v>300</v>
      </c>
      <c r="F169" s="8" t="s">
        <v>246</v>
      </c>
      <c r="G169" s="19"/>
      <c r="H169" s="19" t="s">
        <v>290</v>
      </c>
      <c r="I169" s="9"/>
      <c r="J169" s="9"/>
      <c r="K169" s="9"/>
      <c r="L169" s="30"/>
      <c r="M169" s="30"/>
      <c r="N169" s="30"/>
      <c r="O169" s="21"/>
      <c r="P169" s="23"/>
      <c r="Q169" s="10" t="str">
        <f t="shared" si="144"/>
        <v xml:space="preserve"> </v>
      </c>
      <c r="R169" s="10"/>
      <c r="S169" s="24"/>
      <c r="T169" s="24"/>
      <c r="U169" s="35"/>
      <c r="V169" s="19"/>
      <c r="W169" s="19"/>
    </row>
    <row r="170" spans="2:23" x14ac:dyDescent="0.25">
      <c r="B170" s="25"/>
      <c r="C170" s="25"/>
      <c r="D170" s="26"/>
      <c r="E170" s="27"/>
      <c r="F170" s="26"/>
      <c r="G170" s="28"/>
      <c r="H170" s="28"/>
      <c r="I170" s="31">
        <f>SUM(I166:I169)</f>
        <v>269</v>
      </c>
      <c r="J170" s="31">
        <f t="shared" ref="J170:K170" si="146">SUM(J166:J169)</f>
        <v>453</v>
      </c>
      <c r="K170" s="31">
        <f t="shared" si="146"/>
        <v>91</v>
      </c>
      <c r="L170" s="32">
        <f>SUM(L166:L169)</f>
        <v>14820.99</v>
      </c>
      <c r="M170" s="32">
        <f>SUM(M166:M169)</f>
        <v>374.89625100000001</v>
      </c>
      <c r="N170" s="32">
        <f t="shared" ref="N170:P170" si="147">SUM(N166:N169)</f>
        <v>340159.19999999995</v>
      </c>
      <c r="O170" s="32">
        <f t="shared" si="147"/>
        <v>108719.9255033557</v>
      </c>
      <c r="P170" s="32">
        <f t="shared" si="147"/>
        <v>448879.1255033557</v>
      </c>
      <c r="Q170" s="29"/>
      <c r="R170" s="29"/>
      <c r="S170" s="31">
        <f t="shared" ref="S170:T170" si="148">SUM(S166:S169)</f>
        <v>456</v>
      </c>
      <c r="T170" s="31">
        <f t="shared" si="148"/>
        <v>550</v>
      </c>
      <c r="U170" s="31">
        <f t="shared" ref="U170:W170" si="149">SUM(U166:U169)</f>
        <v>0</v>
      </c>
      <c r="V170" s="31">
        <f t="shared" si="149"/>
        <v>0</v>
      </c>
      <c r="W170" s="31">
        <f t="shared" si="149"/>
        <v>0</v>
      </c>
    </row>
    <row r="171" spans="2:23" x14ac:dyDescent="0.25">
      <c r="B171" s="103" t="s">
        <v>149</v>
      </c>
      <c r="C171" s="103">
        <v>10</v>
      </c>
      <c r="D171" s="100" t="s">
        <v>415</v>
      </c>
      <c r="E171" s="40" t="s">
        <v>416</v>
      </c>
      <c r="F171" s="8" t="s">
        <v>150</v>
      </c>
      <c r="G171" s="19"/>
      <c r="H171" s="19" t="s">
        <v>290</v>
      </c>
      <c r="I171" s="9">
        <v>176</v>
      </c>
      <c r="J171" s="9">
        <v>400</v>
      </c>
      <c r="K171" s="9">
        <v>0</v>
      </c>
      <c r="L171" s="30">
        <f t="shared" ref="L171:L177" si="150">I171*$I$276+J171*$J$276+K171*$K$276</f>
        <v>10500.48</v>
      </c>
      <c r="M171" s="30">
        <f t="shared" ref="M171:M177" si="151">I171*$I$277+J171*$J$277+K171*$K$277</f>
        <v>265.60915199999999</v>
      </c>
      <c r="N171" s="30">
        <f t="shared" ref="N171:N177" si="152">I171*$I$278+J171*$J$278+K171*$K$278</f>
        <v>240998.39999999999</v>
      </c>
      <c r="O171" s="21">
        <f t="shared" ref="O171:O177" si="153">$I$279*L171</f>
        <v>77026.663087248307</v>
      </c>
      <c r="P171" s="23">
        <f t="shared" ref="P171:P177" si="154">N171+O171</f>
        <v>318025.0630872483</v>
      </c>
      <c r="Q171" s="10" t="str">
        <f t="shared" ref="Q171:Q178" si="155">IF(L171=0," ","set-oct 2014")</f>
        <v>set-oct 2014</v>
      </c>
      <c r="R171" s="10" t="str">
        <f t="shared" ref="R171:R177" si="156">IF(L171=0," ","oct-nov 2014")</f>
        <v>oct-nov 2014</v>
      </c>
      <c r="S171" s="24">
        <v>198</v>
      </c>
      <c r="T171" s="24">
        <v>360</v>
      </c>
      <c r="U171" s="35"/>
      <c r="V171" s="19"/>
      <c r="W171" s="19"/>
    </row>
    <row r="172" spans="2:23" x14ac:dyDescent="0.25">
      <c r="B172" s="103"/>
      <c r="C172" s="103"/>
      <c r="D172" s="101"/>
      <c r="E172" s="40" t="s">
        <v>376</v>
      </c>
      <c r="F172" s="8" t="s">
        <v>151</v>
      </c>
      <c r="G172" s="19"/>
      <c r="H172" s="19" t="s">
        <v>290</v>
      </c>
      <c r="I172" s="9">
        <v>140</v>
      </c>
      <c r="J172" s="9">
        <v>115</v>
      </c>
      <c r="K172" s="9">
        <v>0</v>
      </c>
      <c r="L172" s="30">
        <f t="shared" si="150"/>
        <v>4648.6500000000005</v>
      </c>
      <c r="M172" s="30">
        <f t="shared" si="151"/>
        <v>117.58738499999998</v>
      </c>
      <c r="N172" s="30">
        <f t="shared" si="152"/>
        <v>106692</v>
      </c>
      <c r="O172" s="21">
        <f t="shared" si="153"/>
        <v>34100.345637583894</v>
      </c>
      <c r="P172" s="23">
        <f t="shared" si="154"/>
        <v>140792.3456375839</v>
      </c>
      <c r="Q172" s="10" t="str">
        <f t="shared" si="155"/>
        <v>set-oct 2014</v>
      </c>
      <c r="R172" s="10" t="str">
        <f t="shared" si="156"/>
        <v>oct-nov 2014</v>
      </c>
      <c r="S172" s="24">
        <v>141</v>
      </c>
      <c r="T172" s="24">
        <v>122</v>
      </c>
      <c r="U172" s="35"/>
      <c r="V172" s="19"/>
      <c r="W172" s="19"/>
    </row>
    <row r="173" spans="2:23" x14ac:dyDescent="0.25">
      <c r="B173" s="103"/>
      <c r="C173" s="103"/>
      <c r="D173" s="101"/>
      <c r="E173" s="40" t="s">
        <v>417</v>
      </c>
      <c r="F173" s="8" t="s">
        <v>152</v>
      </c>
      <c r="G173" s="19"/>
      <c r="H173" s="19" t="s">
        <v>290</v>
      </c>
      <c r="I173" s="9">
        <v>112</v>
      </c>
      <c r="J173" s="9">
        <f>132-85</f>
        <v>47</v>
      </c>
      <c r="K173" s="9">
        <v>0</v>
      </c>
      <c r="L173" s="30">
        <f t="shared" si="150"/>
        <v>2898.57</v>
      </c>
      <c r="M173" s="30">
        <f t="shared" si="151"/>
        <v>73.319192999999999</v>
      </c>
      <c r="N173" s="30">
        <f t="shared" si="152"/>
        <v>66525.599999999991</v>
      </c>
      <c r="O173" s="21">
        <f t="shared" si="153"/>
        <v>21262.56845637584</v>
      </c>
      <c r="P173" s="23">
        <f t="shared" si="154"/>
        <v>87788.168456375832</v>
      </c>
      <c r="Q173" s="10" t="str">
        <f t="shared" si="155"/>
        <v>set-oct 2014</v>
      </c>
      <c r="R173" s="10" t="str">
        <f t="shared" si="156"/>
        <v>oct-nov 2014</v>
      </c>
      <c r="S173" s="24">
        <v>111</v>
      </c>
      <c r="T173" s="24">
        <v>100</v>
      </c>
      <c r="U173" s="35"/>
      <c r="V173" s="19"/>
      <c r="W173" s="19"/>
    </row>
    <row r="174" spans="2:23" x14ac:dyDescent="0.25">
      <c r="B174" s="103"/>
      <c r="C174" s="103"/>
      <c r="D174" s="101"/>
      <c r="E174" s="40" t="s">
        <v>418</v>
      </c>
      <c r="F174" s="8" t="s">
        <v>153</v>
      </c>
      <c r="G174" s="19"/>
      <c r="H174" s="19" t="s">
        <v>290</v>
      </c>
      <c r="I174" s="9">
        <v>148</v>
      </c>
      <c r="J174" s="9">
        <v>248</v>
      </c>
      <c r="K174" s="9">
        <v>0</v>
      </c>
      <c r="L174" s="30">
        <f t="shared" si="150"/>
        <v>7219.08</v>
      </c>
      <c r="M174" s="30">
        <f t="shared" si="151"/>
        <v>182.606292</v>
      </c>
      <c r="N174" s="30">
        <f t="shared" si="152"/>
        <v>165686.39999999999</v>
      </c>
      <c r="O174" s="21">
        <f t="shared" si="153"/>
        <v>52955.830872483217</v>
      </c>
      <c r="P174" s="23">
        <f t="shared" si="154"/>
        <v>218642.23087248323</v>
      </c>
      <c r="Q174" s="10" t="str">
        <f t="shared" si="155"/>
        <v>set-oct 2014</v>
      </c>
      <c r="R174" s="10" t="str">
        <f t="shared" si="156"/>
        <v>oct-nov 2014</v>
      </c>
      <c r="S174" s="24">
        <v>149</v>
      </c>
      <c r="T174" s="24">
        <v>235</v>
      </c>
      <c r="U174" s="35"/>
      <c r="V174" s="19"/>
      <c r="W174" s="19"/>
    </row>
    <row r="175" spans="2:23" x14ac:dyDescent="0.25">
      <c r="B175" s="103"/>
      <c r="C175" s="103"/>
      <c r="D175" s="101"/>
      <c r="E175" s="40" t="s">
        <v>370</v>
      </c>
      <c r="F175" s="8" t="s">
        <v>154</v>
      </c>
      <c r="G175" s="19"/>
      <c r="H175" s="19" t="s">
        <v>290</v>
      </c>
      <c r="I175" s="9">
        <v>135</v>
      </c>
      <c r="J175" s="9">
        <v>234</v>
      </c>
      <c r="K175" s="9">
        <v>7</v>
      </c>
      <c r="L175" s="30">
        <f t="shared" si="150"/>
        <v>6854.48</v>
      </c>
      <c r="M175" s="30">
        <f t="shared" si="151"/>
        <v>173.38375199999999</v>
      </c>
      <c r="N175" s="30">
        <f t="shared" si="152"/>
        <v>157318.39999999997</v>
      </c>
      <c r="O175" s="21">
        <f t="shared" si="153"/>
        <v>50281.293959731534</v>
      </c>
      <c r="P175" s="23">
        <f t="shared" si="154"/>
        <v>207599.69395973149</v>
      </c>
      <c r="Q175" s="10" t="str">
        <f t="shared" si="155"/>
        <v>set-oct 2014</v>
      </c>
      <c r="R175" s="10" t="str">
        <f t="shared" si="156"/>
        <v>oct-nov 2014</v>
      </c>
      <c r="S175" s="24">
        <v>141</v>
      </c>
      <c r="T175" s="24">
        <v>246</v>
      </c>
      <c r="U175" s="35"/>
      <c r="V175" s="19"/>
      <c r="W175" s="19"/>
    </row>
    <row r="176" spans="2:23" x14ac:dyDescent="0.25">
      <c r="B176" s="103"/>
      <c r="C176" s="103"/>
      <c r="D176" s="101"/>
      <c r="E176" s="40" t="s">
        <v>368</v>
      </c>
      <c r="F176" s="8" t="s">
        <v>155</v>
      </c>
      <c r="G176" s="19"/>
      <c r="H176" s="19" t="s">
        <v>290</v>
      </c>
      <c r="I176" s="9">
        <v>131</v>
      </c>
      <c r="J176" s="9">
        <v>203</v>
      </c>
      <c r="K176" s="9">
        <v>0</v>
      </c>
      <c r="L176" s="30">
        <f t="shared" si="150"/>
        <v>6088.82</v>
      </c>
      <c r="M176" s="30">
        <f t="shared" si="151"/>
        <v>154.01641799999999</v>
      </c>
      <c r="N176" s="30">
        <f t="shared" si="152"/>
        <v>139745.59999999998</v>
      </c>
      <c r="O176" s="21">
        <f t="shared" si="153"/>
        <v>44664.766442953012</v>
      </c>
      <c r="P176" s="23">
        <f t="shared" si="154"/>
        <v>184410.366442953</v>
      </c>
      <c r="Q176" s="10" t="str">
        <f t="shared" si="155"/>
        <v>set-oct 2014</v>
      </c>
      <c r="R176" s="10" t="str">
        <f t="shared" si="156"/>
        <v>oct-nov 2014</v>
      </c>
      <c r="S176" s="24">
        <v>133</v>
      </c>
      <c r="T176" s="24">
        <v>203</v>
      </c>
      <c r="U176" s="35"/>
      <c r="V176" s="19"/>
      <c r="W176" s="19"/>
    </row>
    <row r="177" spans="2:23" x14ac:dyDescent="0.25">
      <c r="B177" s="103"/>
      <c r="C177" s="103"/>
      <c r="D177" s="101"/>
      <c r="E177" s="40" t="s">
        <v>374</v>
      </c>
      <c r="F177" s="8" t="s">
        <v>156</v>
      </c>
      <c r="G177" s="19"/>
      <c r="H177" s="19" t="s">
        <v>290</v>
      </c>
      <c r="I177" s="9">
        <v>90</v>
      </c>
      <c r="J177" s="9">
        <v>69</v>
      </c>
      <c r="K177" s="9">
        <v>3</v>
      </c>
      <c r="L177" s="30">
        <f t="shared" si="150"/>
        <v>2953.26</v>
      </c>
      <c r="M177" s="30">
        <f t="shared" si="151"/>
        <v>74.702573999999998</v>
      </c>
      <c r="N177" s="30">
        <f t="shared" si="152"/>
        <v>67780.800000000003</v>
      </c>
      <c r="O177" s="21">
        <f t="shared" si="153"/>
        <v>21663.748993288591</v>
      </c>
      <c r="P177" s="23">
        <f t="shared" si="154"/>
        <v>89444.548993288598</v>
      </c>
      <c r="Q177" s="10" t="str">
        <f t="shared" si="155"/>
        <v>set-oct 2014</v>
      </c>
      <c r="R177" s="10" t="str">
        <f t="shared" si="156"/>
        <v>oct-nov 2014</v>
      </c>
      <c r="S177" s="24">
        <v>90</v>
      </c>
      <c r="T177" s="24">
        <v>66</v>
      </c>
      <c r="U177" s="35"/>
      <c r="V177" s="19"/>
      <c r="W177" s="19"/>
    </row>
    <row r="178" spans="2:23" x14ac:dyDescent="0.25">
      <c r="B178" s="103"/>
      <c r="C178" s="103"/>
      <c r="D178" s="102"/>
      <c r="E178" s="3"/>
      <c r="F178" s="8" t="s">
        <v>247</v>
      </c>
      <c r="G178" s="19"/>
      <c r="H178" s="19" t="s">
        <v>290</v>
      </c>
      <c r="I178" s="9"/>
      <c r="J178" s="9"/>
      <c r="K178" s="9"/>
      <c r="L178" s="30"/>
      <c r="M178" s="30"/>
      <c r="N178" s="30"/>
      <c r="O178" s="21"/>
      <c r="P178" s="23"/>
      <c r="Q178" s="10" t="str">
        <f t="shared" si="155"/>
        <v xml:space="preserve"> </v>
      </c>
      <c r="R178" s="10"/>
      <c r="S178" s="24"/>
      <c r="T178" s="24"/>
      <c r="U178" s="35"/>
      <c r="V178" s="19"/>
      <c r="W178" s="19"/>
    </row>
    <row r="179" spans="2:23" x14ac:dyDescent="0.25">
      <c r="B179" s="25"/>
      <c r="C179" s="25"/>
      <c r="D179" s="26"/>
      <c r="E179" s="27"/>
      <c r="F179" s="26"/>
      <c r="G179" s="28"/>
      <c r="H179" s="28"/>
      <c r="I179" s="31">
        <f>SUM(I171:I178)</f>
        <v>932</v>
      </c>
      <c r="J179" s="31">
        <f t="shared" ref="J179:K179" si="157">SUM(J171:J178)</f>
        <v>1316</v>
      </c>
      <c r="K179" s="31">
        <f t="shared" si="157"/>
        <v>10</v>
      </c>
      <c r="L179" s="32">
        <f>SUM(L171:L178)</f>
        <v>41163.340000000004</v>
      </c>
      <c r="M179" s="32">
        <f>SUM(M171:M178)</f>
        <v>1041.2247659999998</v>
      </c>
      <c r="N179" s="32">
        <f t="shared" ref="N179:P179" si="158">SUM(N171:N178)</f>
        <v>944747.20000000007</v>
      </c>
      <c r="O179" s="32">
        <f t="shared" si="158"/>
        <v>301955.21744966443</v>
      </c>
      <c r="P179" s="32">
        <f t="shared" si="158"/>
        <v>1246702.4174496643</v>
      </c>
      <c r="Q179" s="29"/>
      <c r="R179" s="29"/>
      <c r="S179" s="31">
        <f t="shared" ref="S179:T179" si="159">SUM(S171:S178)</f>
        <v>963</v>
      </c>
      <c r="T179" s="31">
        <f t="shared" si="159"/>
        <v>1332</v>
      </c>
      <c r="U179" s="31">
        <f t="shared" ref="U179:W179" si="160">SUM(U171:U178)</f>
        <v>0</v>
      </c>
      <c r="V179" s="31">
        <f t="shared" si="160"/>
        <v>0</v>
      </c>
      <c r="W179" s="31">
        <f t="shared" si="160"/>
        <v>0</v>
      </c>
    </row>
    <row r="180" spans="2:23" x14ac:dyDescent="0.25">
      <c r="B180" s="103" t="s">
        <v>419</v>
      </c>
      <c r="C180" s="103">
        <v>463</v>
      </c>
      <c r="D180" s="8" t="s">
        <v>420</v>
      </c>
      <c r="E180" s="4">
        <v>301</v>
      </c>
      <c r="F180" s="8" t="s">
        <v>157</v>
      </c>
      <c r="G180" s="19"/>
      <c r="H180" s="19" t="s">
        <v>290</v>
      </c>
      <c r="I180" s="9">
        <v>81</v>
      </c>
      <c r="J180" s="9">
        <v>119</v>
      </c>
      <c r="K180" s="9">
        <v>5</v>
      </c>
      <c r="L180" s="30">
        <f t="shared" ref="L180:L188" si="161">I180*$I$276+J180*$J$276+K180*$K$276</f>
        <v>3737.15</v>
      </c>
      <c r="M180" s="30">
        <f t="shared" ref="M180:M188" si="162">I180*$I$277+J180*$J$277+K180*$K$277</f>
        <v>94.531034999999989</v>
      </c>
      <c r="N180" s="30">
        <f t="shared" ref="N180:N188" si="163">I180*$I$278+J180*$J$278+K180*$K$278</f>
        <v>85772</v>
      </c>
      <c r="O180" s="21">
        <f t="shared" ref="O180:O188" si="164">$I$279*L180</f>
        <v>27414.003355704695</v>
      </c>
      <c r="P180" s="23">
        <f t="shared" ref="P180:P188" si="165">N180+O180</f>
        <v>113186.0033557047</v>
      </c>
      <c r="Q180" s="10" t="str">
        <f t="shared" ref="Q180:Q189" si="166">IF(L180=0," ","set-oct 2014")</f>
        <v>set-oct 2014</v>
      </c>
      <c r="R180" s="10" t="str">
        <f t="shared" ref="R180:R188" si="167">IF(L180=0," ","oct-nov 2014")</f>
        <v>oct-nov 2014</v>
      </c>
      <c r="S180" s="24">
        <v>96</v>
      </c>
      <c r="T180" s="24">
        <v>113</v>
      </c>
      <c r="U180" s="35"/>
      <c r="V180" s="19"/>
      <c r="W180" s="19"/>
    </row>
    <row r="181" spans="2:23" x14ac:dyDescent="0.25">
      <c r="B181" s="103"/>
      <c r="C181" s="103"/>
      <c r="D181" s="8" t="s">
        <v>421</v>
      </c>
      <c r="E181" s="4">
        <v>302</v>
      </c>
      <c r="F181" s="8" t="s">
        <v>158</v>
      </c>
      <c r="G181" s="19"/>
      <c r="H181" s="19" t="s">
        <v>290</v>
      </c>
      <c r="I181" s="9">
        <v>63</v>
      </c>
      <c r="J181" s="9">
        <v>95</v>
      </c>
      <c r="K181" s="9">
        <v>2</v>
      </c>
      <c r="L181" s="30">
        <f t="shared" si="161"/>
        <v>2916.8</v>
      </c>
      <c r="M181" s="30">
        <f t="shared" si="162"/>
        <v>73.780319999999989</v>
      </c>
      <c r="N181" s="30">
        <f t="shared" si="163"/>
        <v>66944</v>
      </c>
      <c r="O181" s="21">
        <f t="shared" si="164"/>
        <v>21396.295302013423</v>
      </c>
      <c r="P181" s="23">
        <f t="shared" si="165"/>
        <v>88340.29530201343</v>
      </c>
      <c r="Q181" s="10" t="str">
        <f t="shared" si="166"/>
        <v>set-oct 2014</v>
      </c>
      <c r="R181" s="10" t="str">
        <f t="shared" si="167"/>
        <v>oct-nov 2014</v>
      </c>
      <c r="S181" s="24">
        <v>79</v>
      </c>
      <c r="T181" s="24">
        <v>81</v>
      </c>
      <c r="U181" s="35"/>
      <c r="V181" s="19"/>
      <c r="W181" s="19"/>
    </row>
    <row r="182" spans="2:23" x14ac:dyDescent="0.25">
      <c r="B182" s="103"/>
      <c r="C182" s="103"/>
      <c r="D182" s="8" t="s">
        <v>422</v>
      </c>
      <c r="E182" s="4">
        <v>303</v>
      </c>
      <c r="F182" s="8" t="s">
        <v>159</v>
      </c>
      <c r="G182" s="19"/>
      <c r="H182" s="19" t="s">
        <v>290</v>
      </c>
      <c r="I182" s="9">
        <v>94</v>
      </c>
      <c r="J182" s="9">
        <v>46</v>
      </c>
      <c r="K182" s="9">
        <v>1</v>
      </c>
      <c r="L182" s="30">
        <f t="shared" si="161"/>
        <v>2570.4300000000003</v>
      </c>
      <c r="M182" s="30">
        <f t="shared" si="162"/>
        <v>65.018906999999999</v>
      </c>
      <c r="N182" s="30">
        <f t="shared" si="163"/>
        <v>58994.400000000001</v>
      </c>
      <c r="O182" s="21">
        <f t="shared" si="164"/>
        <v>18855.48523489933</v>
      </c>
      <c r="P182" s="23">
        <f t="shared" si="165"/>
        <v>77849.885234899324</v>
      </c>
      <c r="Q182" s="10" t="str">
        <f t="shared" si="166"/>
        <v>set-oct 2014</v>
      </c>
      <c r="R182" s="10" t="str">
        <f t="shared" si="167"/>
        <v>oct-nov 2014</v>
      </c>
      <c r="S182" s="24">
        <v>100</v>
      </c>
      <c r="T182" s="24">
        <v>40</v>
      </c>
      <c r="U182" s="35"/>
      <c r="V182" s="19"/>
      <c r="W182" s="19"/>
    </row>
    <row r="183" spans="2:23" x14ac:dyDescent="0.25">
      <c r="B183" s="103"/>
      <c r="C183" s="103"/>
      <c r="D183" s="8" t="s">
        <v>423</v>
      </c>
      <c r="E183" s="4">
        <v>304</v>
      </c>
      <c r="F183" s="8" t="s">
        <v>160</v>
      </c>
      <c r="G183" s="19"/>
      <c r="H183" s="19" t="s">
        <v>290</v>
      </c>
      <c r="I183" s="9">
        <v>21</v>
      </c>
      <c r="J183" s="9">
        <v>16</v>
      </c>
      <c r="K183" s="9">
        <v>0</v>
      </c>
      <c r="L183" s="30">
        <f t="shared" si="161"/>
        <v>674.51</v>
      </c>
      <c r="M183" s="30">
        <f t="shared" si="162"/>
        <v>17.061698999999997</v>
      </c>
      <c r="N183" s="30">
        <f t="shared" si="163"/>
        <v>15480.8</v>
      </c>
      <c r="O183" s="21">
        <f t="shared" si="164"/>
        <v>4947.8932885906033</v>
      </c>
      <c r="P183" s="23">
        <f t="shared" si="165"/>
        <v>20428.693288590603</v>
      </c>
      <c r="Q183" s="10" t="str">
        <f t="shared" si="166"/>
        <v>set-oct 2014</v>
      </c>
      <c r="R183" s="10" t="str">
        <f t="shared" si="167"/>
        <v>oct-nov 2014</v>
      </c>
      <c r="S183" s="24">
        <v>21</v>
      </c>
      <c r="T183" s="24">
        <v>12</v>
      </c>
      <c r="U183" s="35"/>
      <c r="V183" s="19"/>
      <c r="W183" s="19"/>
    </row>
    <row r="184" spans="2:23" x14ac:dyDescent="0.25">
      <c r="B184" s="103"/>
      <c r="C184" s="103"/>
      <c r="D184" s="8" t="s">
        <v>424</v>
      </c>
      <c r="E184" s="4">
        <v>305</v>
      </c>
      <c r="F184" s="8" t="s">
        <v>161</v>
      </c>
      <c r="G184" s="19"/>
      <c r="H184" s="19" t="s">
        <v>290</v>
      </c>
      <c r="I184" s="9">
        <v>22</v>
      </c>
      <c r="J184" s="9">
        <v>6</v>
      </c>
      <c r="K184" s="9">
        <v>1</v>
      </c>
      <c r="L184" s="30">
        <f t="shared" si="161"/>
        <v>528.66999999999996</v>
      </c>
      <c r="M184" s="30">
        <f t="shared" si="162"/>
        <v>13.372682999999999</v>
      </c>
      <c r="N184" s="30">
        <f t="shared" si="163"/>
        <v>12133.599999999999</v>
      </c>
      <c r="O184" s="21">
        <f t="shared" si="164"/>
        <v>3878.0785234899322</v>
      </c>
      <c r="P184" s="23">
        <f t="shared" si="165"/>
        <v>16011.678523489931</v>
      </c>
      <c r="Q184" s="10" t="str">
        <f t="shared" si="166"/>
        <v>set-oct 2014</v>
      </c>
      <c r="R184" s="10" t="str">
        <f t="shared" si="167"/>
        <v>oct-nov 2014</v>
      </c>
      <c r="S184" s="24">
        <v>23</v>
      </c>
      <c r="T184" s="24">
        <v>5</v>
      </c>
      <c r="U184" s="35"/>
      <c r="V184" s="19"/>
      <c r="W184" s="19"/>
    </row>
    <row r="185" spans="2:23" x14ac:dyDescent="0.25">
      <c r="B185" s="103"/>
      <c r="C185" s="103"/>
      <c r="D185" s="8" t="s">
        <v>425</v>
      </c>
      <c r="E185" s="4">
        <v>306</v>
      </c>
      <c r="F185" s="8" t="s">
        <v>162</v>
      </c>
      <c r="G185" s="19"/>
      <c r="H185" s="19" t="s">
        <v>290</v>
      </c>
      <c r="I185" s="9">
        <v>56</v>
      </c>
      <c r="J185" s="9">
        <v>43</v>
      </c>
      <c r="K185" s="9">
        <v>3</v>
      </c>
      <c r="L185" s="30">
        <f t="shared" si="161"/>
        <v>1859.46</v>
      </c>
      <c r="M185" s="30">
        <f t="shared" si="162"/>
        <v>47.034953999999999</v>
      </c>
      <c r="N185" s="30">
        <f t="shared" si="163"/>
        <v>42676.799999999996</v>
      </c>
      <c r="O185" s="21">
        <f t="shared" si="164"/>
        <v>13640.138255033557</v>
      </c>
      <c r="P185" s="23">
        <f t="shared" si="165"/>
        <v>56316.93825503355</v>
      </c>
      <c r="Q185" s="10" t="str">
        <f t="shared" si="166"/>
        <v>set-oct 2014</v>
      </c>
      <c r="R185" s="10" t="str">
        <f t="shared" si="167"/>
        <v>oct-nov 2014</v>
      </c>
      <c r="S185" s="24">
        <v>61</v>
      </c>
      <c r="T185" s="24">
        <v>38</v>
      </c>
      <c r="U185" s="35"/>
      <c r="V185" s="19"/>
      <c r="W185" s="19"/>
    </row>
    <row r="186" spans="2:23" x14ac:dyDescent="0.25">
      <c r="B186" s="103"/>
      <c r="C186" s="103"/>
      <c r="D186" s="8" t="s">
        <v>426</v>
      </c>
      <c r="E186" s="4">
        <v>307</v>
      </c>
      <c r="F186" s="8" t="s">
        <v>163</v>
      </c>
      <c r="G186" s="19"/>
      <c r="H186" s="19" t="s">
        <v>290</v>
      </c>
      <c r="I186" s="9">
        <v>30</v>
      </c>
      <c r="J186" s="9">
        <v>13</v>
      </c>
      <c r="K186" s="9">
        <v>3</v>
      </c>
      <c r="L186" s="30">
        <f t="shared" si="161"/>
        <v>838.57999999999993</v>
      </c>
      <c r="M186" s="30">
        <f t="shared" si="162"/>
        <v>21.211841999999997</v>
      </c>
      <c r="N186" s="30">
        <f t="shared" si="163"/>
        <v>19246.400000000001</v>
      </c>
      <c r="O186" s="21">
        <f t="shared" si="164"/>
        <v>6151.4348993288577</v>
      </c>
      <c r="P186" s="23">
        <f t="shared" si="165"/>
        <v>25397.83489932886</v>
      </c>
      <c r="Q186" s="10" t="str">
        <f t="shared" si="166"/>
        <v>set-oct 2014</v>
      </c>
      <c r="R186" s="10" t="str">
        <f t="shared" si="167"/>
        <v>oct-nov 2014</v>
      </c>
      <c r="S186" s="24">
        <v>35</v>
      </c>
      <c r="T186" s="24">
        <v>12</v>
      </c>
      <c r="U186" s="35"/>
      <c r="V186" s="19"/>
      <c r="W186" s="19"/>
    </row>
    <row r="187" spans="2:23" x14ac:dyDescent="0.25">
      <c r="B187" s="103"/>
      <c r="C187" s="103"/>
      <c r="D187" s="8" t="s">
        <v>427</v>
      </c>
      <c r="E187" s="4">
        <v>308</v>
      </c>
      <c r="F187" s="8" t="s">
        <v>164</v>
      </c>
      <c r="G187" s="19"/>
      <c r="H187" s="19" t="s">
        <v>290</v>
      </c>
      <c r="I187" s="9">
        <v>78</v>
      </c>
      <c r="J187" s="9">
        <v>59</v>
      </c>
      <c r="K187" s="9">
        <v>2</v>
      </c>
      <c r="L187" s="30">
        <f t="shared" si="161"/>
        <v>2533.9700000000003</v>
      </c>
      <c r="M187" s="30">
        <f t="shared" si="162"/>
        <v>64.096652999999989</v>
      </c>
      <c r="N187" s="30">
        <f t="shared" si="163"/>
        <v>58157.599999999999</v>
      </c>
      <c r="O187" s="21">
        <f t="shared" si="164"/>
        <v>18588.031543624162</v>
      </c>
      <c r="P187" s="23">
        <f t="shared" si="165"/>
        <v>76745.631543624157</v>
      </c>
      <c r="Q187" s="10" t="str">
        <f t="shared" si="166"/>
        <v>set-oct 2014</v>
      </c>
      <c r="R187" s="10" t="str">
        <f t="shared" si="167"/>
        <v>oct-nov 2014</v>
      </c>
      <c r="S187" s="24">
        <v>84</v>
      </c>
      <c r="T187" s="24">
        <v>51</v>
      </c>
      <c r="U187" s="35"/>
      <c r="V187" s="19"/>
      <c r="W187" s="19"/>
    </row>
    <row r="188" spans="2:23" x14ac:dyDescent="0.25">
      <c r="B188" s="103"/>
      <c r="C188" s="103"/>
      <c r="D188" s="8" t="s">
        <v>428</v>
      </c>
      <c r="E188" s="4">
        <v>309</v>
      </c>
      <c r="F188" s="8" t="s">
        <v>165</v>
      </c>
      <c r="G188" s="19"/>
      <c r="H188" s="19" t="s">
        <v>290</v>
      </c>
      <c r="I188" s="9">
        <v>65</v>
      </c>
      <c r="J188" s="9">
        <v>68</v>
      </c>
      <c r="K188" s="9">
        <v>0</v>
      </c>
      <c r="L188" s="30">
        <f t="shared" si="161"/>
        <v>2424.59</v>
      </c>
      <c r="M188" s="30">
        <f t="shared" si="162"/>
        <v>61.329890999999996</v>
      </c>
      <c r="N188" s="30">
        <f t="shared" si="163"/>
        <v>55647.199999999997</v>
      </c>
      <c r="O188" s="21">
        <f t="shared" si="164"/>
        <v>17785.670469798657</v>
      </c>
      <c r="P188" s="23">
        <f t="shared" si="165"/>
        <v>73432.870469798654</v>
      </c>
      <c r="Q188" s="10" t="str">
        <f t="shared" si="166"/>
        <v>set-oct 2014</v>
      </c>
      <c r="R188" s="10" t="str">
        <f t="shared" si="167"/>
        <v>oct-nov 2014</v>
      </c>
      <c r="S188" s="24">
        <v>74</v>
      </c>
      <c r="T188" s="24">
        <v>49</v>
      </c>
      <c r="U188" s="35"/>
      <c r="V188" s="19"/>
      <c r="W188" s="19"/>
    </row>
    <row r="189" spans="2:23" x14ac:dyDescent="0.25">
      <c r="B189" s="103"/>
      <c r="C189" s="103"/>
      <c r="D189" s="8" t="s">
        <v>429</v>
      </c>
      <c r="E189" s="4">
        <v>300</v>
      </c>
      <c r="F189" s="8" t="s">
        <v>248</v>
      </c>
      <c r="G189" s="19"/>
      <c r="H189" s="19" t="s">
        <v>290</v>
      </c>
      <c r="I189" s="9"/>
      <c r="J189" s="9"/>
      <c r="K189" s="9"/>
      <c r="L189" s="30"/>
      <c r="M189" s="30"/>
      <c r="N189" s="30"/>
      <c r="O189" s="21"/>
      <c r="P189" s="23"/>
      <c r="Q189" s="10" t="str">
        <f t="shared" si="166"/>
        <v xml:space="preserve"> </v>
      </c>
      <c r="R189" s="10"/>
      <c r="S189" s="24"/>
      <c r="T189" s="24"/>
      <c r="U189" s="35"/>
      <c r="V189" s="19"/>
      <c r="W189" s="19"/>
    </row>
    <row r="190" spans="2:23" x14ac:dyDescent="0.25">
      <c r="B190" s="25"/>
      <c r="C190" s="25"/>
      <c r="D190" s="26"/>
      <c r="E190" s="27"/>
      <c r="F190" s="26"/>
      <c r="G190" s="28"/>
      <c r="H190" s="28"/>
      <c r="I190" s="31">
        <f>SUM(I180:I189)</f>
        <v>510</v>
      </c>
      <c r="J190" s="31">
        <f t="shared" ref="J190:K190" si="168">SUM(J180:J189)</f>
        <v>465</v>
      </c>
      <c r="K190" s="31">
        <f t="shared" si="168"/>
        <v>17</v>
      </c>
      <c r="L190" s="32">
        <f t="shared" ref="L190:M190" si="169">SUM(L180:L189)</f>
        <v>18084.16</v>
      </c>
      <c r="M190" s="32">
        <f t="shared" si="169"/>
        <v>457.43798400000003</v>
      </c>
      <c r="N190" s="32">
        <f t="shared" ref="N190" si="170">SUM(N180:N189)</f>
        <v>415052.79999999999</v>
      </c>
      <c r="O190" s="32">
        <f t="shared" ref="O190" si="171">SUM(O180:O189)</f>
        <v>132657.03087248321</v>
      </c>
      <c r="P190" s="32">
        <f t="shared" ref="P190" si="172">SUM(P180:P189)</f>
        <v>547709.8308724832</v>
      </c>
      <c r="Q190" s="31"/>
      <c r="R190" s="31"/>
      <c r="S190" s="31">
        <f t="shared" ref="S190:T190" si="173">SUM(S180:S189)</f>
        <v>573</v>
      </c>
      <c r="T190" s="31">
        <f t="shared" si="173"/>
        <v>401</v>
      </c>
      <c r="U190" s="31">
        <f t="shared" ref="U190:W190" si="174">SUM(U182:U189)</f>
        <v>0</v>
      </c>
      <c r="V190" s="31">
        <f t="shared" si="174"/>
        <v>0</v>
      </c>
      <c r="W190" s="31">
        <f t="shared" si="174"/>
        <v>0</v>
      </c>
    </row>
    <row r="191" spans="2:23" x14ac:dyDescent="0.25">
      <c r="B191" s="90" t="s">
        <v>166</v>
      </c>
      <c r="C191" s="90">
        <v>453</v>
      </c>
      <c r="D191" s="8" t="s">
        <v>430</v>
      </c>
      <c r="E191" s="4">
        <v>306</v>
      </c>
      <c r="F191" s="8" t="s">
        <v>169</v>
      </c>
      <c r="G191" s="19"/>
      <c r="H191" s="19" t="s">
        <v>290</v>
      </c>
      <c r="I191" s="9">
        <v>74</v>
      </c>
      <c r="J191" s="9">
        <v>44</v>
      </c>
      <c r="K191" s="9">
        <v>67</v>
      </c>
      <c r="L191" s="30">
        <f t="shared" ref="L191:L198" si="175">I191*$I$276+J191*$J$276+K191*$K$276</f>
        <v>3372.55</v>
      </c>
      <c r="M191" s="30">
        <f t="shared" ref="M191:M198" si="176">I191*$I$277+J191*$J$277+K191*$K$277</f>
        <v>85.308494999999994</v>
      </c>
      <c r="N191" s="30">
        <f t="shared" ref="N191:N198" si="177">I191*$I$278+J191*$J$278+K191*$K$278</f>
        <v>77404</v>
      </c>
      <c r="O191" s="21">
        <f t="shared" ref="O191:O198" si="178">$I$279*L191</f>
        <v>24739.46644295302</v>
      </c>
      <c r="P191" s="23">
        <f t="shared" ref="P191:P198" si="179">N191+O191</f>
        <v>102143.46644295302</v>
      </c>
      <c r="Q191" s="10" t="str">
        <f t="shared" ref="Q191:Q199" si="180">IF(L191=0," ","set-oct 2014")</f>
        <v>set-oct 2014</v>
      </c>
      <c r="R191" s="10" t="str">
        <f t="shared" ref="R191:R198" si="181">IF(L191=0," ","oct-nov 2014")</f>
        <v>oct-nov 2014</v>
      </c>
      <c r="S191" s="24">
        <v>178</v>
      </c>
      <c r="T191" s="24">
        <v>35</v>
      </c>
      <c r="U191" s="35"/>
      <c r="V191" s="19"/>
      <c r="W191" s="19"/>
    </row>
    <row r="192" spans="2:23" x14ac:dyDescent="0.25">
      <c r="B192" s="90"/>
      <c r="C192" s="90"/>
      <c r="D192" s="8" t="s">
        <v>431</v>
      </c>
      <c r="E192" s="4">
        <v>301</v>
      </c>
      <c r="F192" s="8" t="s">
        <v>168</v>
      </c>
      <c r="G192" s="19"/>
      <c r="H192" s="19" t="s">
        <v>290</v>
      </c>
      <c r="I192" s="9">
        <v>111</v>
      </c>
      <c r="J192" s="9">
        <v>20</v>
      </c>
      <c r="K192" s="9">
        <v>33</v>
      </c>
      <c r="L192" s="30">
        <f t="shared" si="175"/>
        <v>2989.7200000000003</v>
      </c>
      <c r="M192" s="30">
        <f t="shared" si="176"/>
        <v>75.624827999999994</v>
      </c>
      <c r="N192" s="30">
        <f t="shared" si="177"/>
        <v>68617.599999999991</v>
      </c>
      <c r="O192" s="21">
        <f t="shared" si="178"/>
        <v>21931.202684563759</v>
      </c>
      <c r="P192" s="23">
        <f t="shared" si="179"/>
        <v>90548.802684563751</v>
      </c>
      <c r="Q192" s="10" t="str">
        <f t="shared" si="180"/>
        <v>set-oct 2014</v>
      </c>
      <c r="R192" s="10" t="str">
        <f t="shared" si="181"/>
        <v>oct-nov 2014</v>
      </c>
      <c r="S192" s="24">
        <v>208</v>
      </c>
      <c r="T192" s="24">
        <v>28</v>
      </c>
      <c r="U192" s="35"/>
      <c r="V192" s="19"/>
      <c r="W192" s="19"/>
    </row>
    <row r="193" spans="2:23" x14ac:dyDescent="0.25">
      <c r="B193" s="90"/>
      <c r="C193" s="90"/>
      <c r="D193" s="8" t="s">
        <v>432</v>
      </c>
      <c r="E193" s="4">
        <v>305</v>
      </c>
      <c r="F193" s="8" t="s">
        <v>262</v>
      </c>
      <c r="G193" s="19"/>
      <c r="H193" s="19" t="s">
        <v>290</v>
      </c>
      <c r="I193" s="9">
        <v>110</v>
      </c>
      <c r="J193" s="9">
        <v>15</v>
      </c>
      <c r="K193" s="9">
        <v>23</v>
      </c>
      <c r="L193" s="30">
        <f t="shared" si="175"/>
        <v>2698.04</v>
      </c>
      <c r="M193" s="30">
        <f t="shared" si="176"/>
        <v>68.246795999999989</v>
      </c>
      <c r="N193" s="30">
        <f t="shared" si="177"/>
        <v>61923.199999999997</v>
      </c>
      <c r="O193" s="21">
        <f t="shared" si="178"/>
        <v>19791.573154362413</v>
      </c>
      <c r="P193" s="23">
        <f t="shared" si="179"/>
        <v>81714.77315436241</v>
      </c>
      <c r="Q193" s="10" t="str">
        <f t="shared" si="180"/>
        <v>set-oct 2014</v>
      </c>
      <c r="R193" s="10" t="str">
        <f t="shared" si="181"/>
        <v>oct-nov 2014</v>
      </c>
      <c r="S193" s="24">
        <v>160</v>
      </c>
      <c r="T193" s="24">
        <v>19</v>
      </c>
      <c r="U193" s="35"/>
      <c r="V193" s="19"/>
      <c r="W193" s="19"/>
    </row>
    <row r="194" spans="2:23" x14ac:dyDescent="0.25">
      <c r="B194" s="90"/>
      <c r="C194" s="90"/>
      <c r="D194" s="8" t="s">
        <v>433</v>
      </c>
      <c r="E194" s="4">
        <v>300</v>
      </c>
      <c r="F194" s="8" t="s">
        <v>167</v>
      </c>
      <c r="G194" s="19"/>
      <c r="H194" s="19" t="s">
        <v>290</v>
      </c>
      <c r="I194" s="9">
        <v>340</v>
      </c>
      <c r="J194" s="9">
        <v>174</v>
      </c>
      <c r="K194" s="9">
        <v>98</v>
      </c>
      <c r="L194" s="30">
        <f t="shared" si="175"/>
        <v>11156.759999999998</v>
      </c>
      <c r="M194" s="30">
        <f t="shared" si="176"/>
        <v>282.20972399999999</v>
      </c>
      <c r="N194" s="30">
        <f t="shared" si="177"/>
        <v>256060.79999999999</v>
      </c>
      <c r="O194" s="21">
        <f t="shared" si="178"/>
        <v>81840.829530201328</v>
      </c>
      <c r="P194" s="23">
        <f t="shared" si="179"/>
        <v>337901.62953020132</v>
      </c>
      <c r="Q194" s="10" t="str">
        <f t="shared" si="180"/>
        <v>set-oct 2014</v>
      </c>
      <c r="R194" s="10" t="str">
        <f t="shared" si="181"/>
        <v>oct-nov 2014</v>
      </c>
      <c r="S194" s="24">
        <v>438</v>
      </c>
      <c r="T194" s="24">
        <v>81</v>
      </c>
      <c r="U194" s="35"/>
      <c r="V194" s="19"/>
      <c r="W194" s="19"/>
    </row>
    <row r="195" spans="2:23" x14ac:dyDescent="0.25">
      <c r="B195" s="90"/>
      <c r="C195" s="90"/>
      <c r="D195" s="8" t="s">
        <v>433</v>
      </c>
      <c r="E195" s="4">
        <v>300</v>
      </c>
      <c r="F195" s="8" t="s">
        <v>171</v>
      </c>
      <c r="G195" s="19"/>
      <c r="H195" s="19" t="s">
        <v>290</v>
      </c>
      <c r="I195" s="9">
        <v>19</v>
      </c>
      <c r="J195" s="9">
        <v>0</v>
      </c>
      <c r="K195" s="9">
        <v>4</v>
      </c>
      <c r="L195" s="30">
        <f t="shared" si="175"/>
        <v>419.29</v>
      </c>
      <c r="M195" s="30">
        <f t="shared" si="176"/>
        <v>10.605920999999999</v>
      </c>
      <c r="N195" s="30">
        <f t="shared" si="177"/>
        <v>9623.1999999999989</v>
      </c>
      <c r="O195" s="21">
        <f t="shared" si="178"/>
        <v>3075.7174496644293</v>
      </c>
      <c r="P195" s="23">
        <f t="shared" si="179"/>
        <v>12698.917449664428</v>
      </c>
      <c r="Q195" s="10" t="str">
        <f t="shared" si="180"/>
        <v>set-oct 2014</v>
      </c>
      <c r="R195" s="10" t="str">
        <f t="shared" si="181"/>
        <v>oct-nov 2014</v>
      </c>
      <c r="S195" s="24">
        <v>21</v>
      </c>
      <c r="T195" s="24">
        <v>0</v>
      </c>
      <c r="U195" s="35"/>
      <c r="V195" s="19"/>
      <c r="W195" s="19"/>
    </row>
    <row r="196" spans="2:23" x14ac:dyDescent="0.25">
      <c r="B196" s="90"/>
      <c r="C196" s="90"/>
      <c r="D196" s="8" t="s">
        <v>434</v>
      </c>
      <c r="E196" s="4">
        <v>303</v>
      </c>
      <c r="F196" s="8" t="s">
        <v>263</v>
      </c>
      <c r="G196" s="19"/>
      <c r="H196" s="19" t="s">
        <v>290</v>
      </c>
      <c r="I196" s="9">
        <v>56</v>
      </c>
      <c r="J196" s="9">
        <v>31</v>
      </c>
      <c r="K196" s="9">
        <v>10</v>
      </c>
      <c r="L196" s="30">
        <f t="shared" si="175"/>
        <v>1768.31</v>
      </c>
      <c r="M196" s="30">
        <f t="shared" si="176"/>
        <v>44.729318999999997</v>
      </c>
      <c r="N196" s="30">
        <f t="shared" si="177"/>
        <v>40584.799999999996</v>
      </c>
      <c r="O196" s="21">
        <f t="shared" si="178"/>
        <v>12971.504026845636</v>
      </c>
      <c r="P196" s="23">
        <f t="shared" si="179"/>
        <v>53556.304026845632</v>
      </c>
      <c r="Q196" s="10" t="str">
        <f t="shared" si="180"/>
        <v>set-oct 2014</v>
      </c>
      <c r="R196" s="10" t="str">
        <f t="shared" si="181"/>
        <v>oct-nov 2014</v>
      </c>
      <c r="S196" s="24">
        <v>81</v>
      </c>
      <c r="T196" s="24">
        <v>50</v>
      </c>
      <c r="U196" s="35"/>
      <c r="V196" s="19"/>
      <c r="W196" s="19"/>
    </row>
    <row r="197" spans="2:23" x14ac:dyDescent="0.25">
      <c r="B197" s="90"/>
      <c r="C197" s="90"/>
      <c r="D197" s="8" t="s">
        <v>435</v>
      </c>
      <c r="E197" s="4">
        <v>304</v>
      </c>
      <c r="F197" s="8" t="s">
        <v>170</v>
      </c>
      <c r="G197" s="19"/>
      <c r="H197" s="19" t="s">
        <v>290</v>
      </c>
      <c r="I197" s="9">
        <v>95</v>
      </c>
      <c r="J197" s="9">
        <v>19</v>
      </c>
      <c r="K197" s="9">
        <v>31</v>
      </c>
      <c r="L197" s="30">
        <f t="shared" si="175"/>
        <v>2643.3500000000004</v>
      </c>
      <c r="M197" s="30">
        <f t="shared" si="176"/>
        <v>66.863414999999989</v>
      </c>
      <c r="N197" s="30">
        <f t="shared" si="177"/>
        <v>60668</v>
      </c>
      <c r="O197" s="21">
        <f t="shared" si="178"/>
        <v>19390.392617449666</v>
      </c>
      <c r="P197" s="23">
        <f t="shared" si="179"/>
        <v>80058.392617449659</v>
      </c>
      <c r="Q197" s="10" t="str">
        <f t="shared" si="180"/>
        <v>set-oct 2014</v>
      </c>
      <c r="R197" s="10" t="str">
        <f t="shared" si="181"/>
        <v>oct-nov 2014</v>
      </c>
      <c r="S197" s="24">
        <v>129</v>
      </c>
      <c r="T197" s="24">
        <v>20</v>
      </c>
      <c r="U197" s="35"/>
      <c r="V197" s="19"/>
      <c r="W197" s="19"/>
    </row>
    <row r="198" spans="2:23" x14ac:dyDescent="0.25">
      <c r="B198" s="90"/>
      <c r="C198" s="90"/>
      <c r="D198" s="8" t="s">
        <v>436</v>
      </c>
      <c r="E198" s="4">
        <v>302</v>
      </c>
      <c r="F198" s="8" t="s">
        <v>264</v>
      </c>
      <c r="G198" s="19"/>
      <c r="H198" s="19" t="s">
        <v>290</v>
      </c>
      <c r="I198" s="9">
        <v>107</v>
      </c>
      <c r="J198" s="9">
        <v>33</v>
      </c>
      <c r="K198" s="9">
        <v>12</v>
      </c>
      <c r="L198" s="30">
        <f t="shared" si="175"/>
        <v>2770.96</v>
      </c>
      <c r="M198" s="30">
        <f t="shared" si="176"/>
        <v>70.091303999999994</v>
      </c>
      <c r="N198" s="30">
        <f t="shared" si="177"/>
        <v>63596.799999999988</v>
      </c>
      <c r="O198" s="21">
        <f t="shared" si="178"/>
        <v>20326.48053691275</v>
      </c>
      <c r="P198" s="23">
        <f t="shared" si="179"/>
        <v>83923.280536912731</v>
      </c>
      <c r="Q198" s="10" t="str">
        <f t="shared" si="180"/>
        <v>set-oct 2014</v>
      </c>
      <c r="R198" s="10" t="str">
        <f t="shared" si="181"/>
        <v>oct-nov 2014</v>
      </c>
      <c r="S198" s="24">
        <v>127</v>
      </c>
      <c r="T198" s="24">
        <v>37</v>
      </c>
      <c r="U198" s="35"/>
      <c r="V198" s="19"/>
      <c r="W198" s="19"/>
    </row>
    <row r="199" spans="2:23" x14ac:dyDescent="0.25">
      <c r="B199" s="90"/>
      <c r="C199" s="90"/>
      <c r="D199" s="8" t="s">
        <v>433</v>
      </c>
      <c r="E199" s="4">
        <v>300</v>
      </c>
      <c r="F199" s="8" t="s">
        <v>249</v>
      </c>
      <c r="G199" s="19"/>
      <c r="H199" s="19" t="s">
        <v>290</v>
      </c>
      <c r="I199" s="9"/>
      <c r="J199" s="9"/>
      <c r="K199" s="9"/>
      <c r="L199" s="30"/>
      <c r="M199" s="30"/>
      <c r="N199" s="30"/>
      <c r="O199" s="21"/>
      <c r="P199" s="23"/>
      <c r="Q199" s="10" t="str">
        <f t="shared" si="180"/>
        <v xml:space="preserve"> </v>
      </c>
      <c r="R199" s="10"/>
      <c r="S199" s="24"/>
      <c r="T199" s="24"/>
      <c r="U199" s="35"/>
      <c r="V199" s="19"/>
      <c r="W199" s="19"/>
    </row>
    <row r="200" spans="2:23" x14ac:dyDescent="0.25">
      <c r="B200" s="25"/>
      <c r="C200" s="25"/>
      <c r="D200" s="26"/>
      <c r="E200" s="27"/>
      <c r="F200" s="26"/>
      <c r="G200" s="28"/>
      <c r="H200" s="28"/>
      <c r="I200" s="31">
        <f>SUM(I191:I199)</f>
        <v>912</v>
      </c>
      <c r="J200" s="31">
        <f t="shared" ref="J200:K200" si="182">SUM(J191:J199)</f>
        <v>336</v>
      </c>
      <c r="K200" s="31">
        <f t="shared" si="182"/>
        <v>278</v>
      </c>
      <c r="L200" s="32">
        <f>SUM(L191:L199)</f>
        <v>27818.980000000003</v>
      </c>
      <c r="M200" s="32">
        <f>SUM(M191:M199)</f>
        <v>703.679802</v>
      </c>
      <c r="N200" s="32">
        <f t="shared" ref="N200:P200" si="183">SUM(N191:N199)</f>
        <v>638478.39999999991</v>
      </c>
      <c r="O200" s="32">
        <f t="shared" si="183"/>
        <v>204067.16644295296</v>
      </c>
      <c r="P200" s="32">
        <f t="shared" si="183"/>
        <v>842545.56644295296</v>
      </c>
      <c r="Q200" s="29"/>
      <c r="R200" s="29"/>
      <c r="S200" s="31">
        <f t="shared" ref="S200:T200" si="184">SUM(S191:S199)</f>
        <v>1342</v>
      </c>
      <c r="T200" s="31">
        <f t="shared" si="184"/>
        <v>270</v>
      </c>
      <c r="U200" s="31">
        <f t="shared" ref="U200:W200" si="185">SUM(U191:U199)</f>
        <v>0</v>
      </c>
      <c r="V200" s="31">
        <f t="shared" si="185"/>
        <v>0</v>
      </c>
      <c r="W200" s="31">
        <f t="shared" si="185"/>
        <v>0</v>
      </c>
    </row>
    <row r="201" spans="2:23" x14ac:dyDescent="0.25">
      <c r="B201" s="94" t="s">
        <v>172</v>
      </c>
      <c r="C201" s="90">
        <v>454</v>
      </c>
      <c r="D201" s="8" t="s">
        <v>438</v>
      </c>
      <c r="E201" s="4">
        <v>300</v>
      </c>
      <c r="F201" s="8" t="s">
        <v>174</v>
      </c>
      <c r="G201" s="19"/>
      <c r="H201" s="19" t="s">
        <v>290</v>
      </c>
      <c r="I201" s="9">
        <v>29</v>
      </c>
      <c r="J201" s="9">
        <v>7</v>
      </c>
      <c r="K201" s="9">
        <v>2</v>
      </c>
      <c r="L201" s="30">
        <f t="shared" ref="L201:L203" si="186">I201*$I$276+J201*$J$276+K201*$K$276</f>
        <v>692.74</v>
      </c>
      <c r="M201" s="30">
        <f t="shared" ref="M201:M203" si="187">I201*$I$277+J201*$J$277+K201*$K$277</f>
        <v>17.522825999999998</v>
      </c>
      <c r="N201" s="30">
        <f t="shared" ref="N201:N203" si="188">I201*$I$278+J201*$J$278+K201*$K$278</f>
        <v>15899.199999999997</v>
      </c>
      <c r="O201" s="21">
        <f t="shared" ref="O201:O203" si="189">$I$279*L201</f>
        <v>5081.6201342281875</v>
      </c>
      <c r="P201" s="23">
        <f t="shared" ref="P201:P203" si="190">N201+O201</f>
        <v>20980.820134228183</v>
      </c>
      <c r="Q201" s="10" t="str">
        <f t="shared" ref="Q201:Q204" si="191">IF(L201=0," ","set-oct 2014")</f>
        <v>set-oct 2014</v>
      </c>
      <c r="R201" s="10" t="str">
        <f t="shared" ref="R201:R203" si="192">IF(L201=0," ","oct-nov 2014")</f>
        <v>oct-nov 2014</v>
      </c>
      <c r="S201" s="24">
        <v>26</v>
      </c>
      <c r="T201" s="24">
        <v>2</v>
      </c>
      <c r="U201" s="35"/>
      <c r="V201" s="19"/>
      <c r="W201" s="19"/>
    </row>
    <row r="202" spans="2:23" x14ac:dyDescent="0.25">
      <c r="B202" s="95"/>
      <c r="C202" s="90"/>
      <c r="D202" s="8" t="s">
        <v>438</v>
      </c>
      <c r="E202" s="4">
        <v>300</v>
      </c>
      <c r="F202" s="8" t="s">
        <v>175</v>
      </c>
      <c r="G202" s="19"/>
      <c r="H202" s="19" t="s">
        <v>290</v>
      </c>
      <c r="I202" s="9">
        <v>13</v>
      </c>
      <c r="J202" s="9">
        <v>1</v>
      </c>
      <c r="K202" s="9">
        <v>3</v>
      </c>
      <c r="L202" s="30">
        <f t="shared" si="186"/>
        <v>309.90999999999997</v>
      </c>
      <c r="M202" s="30">
        <f t="shared" si="187"/>
        <v>7.8391589999999995</v>
      </c>
      <c r="N202" s="30">
        <f t="shared" si="188"/>
        <v>7112.7999999999993</v>
      </c>
      <c r="O202" s="21">
        <f t="shared" si="189"/>
        <v>2273.3563758389259</v>
      </c>
      <c r="P202" s="23">
        <f t="shared" si="190"/>
        <v>9386.1563758389257</v>
      </c>
      <c r="Q202" s="10" t="str">
        <f t="shared" si="191"/>
        <v>set-oct 2014</v>
      </c>
      <c r="R202" s="10" t="str">
        <f t="shared" si="192"/>
        <v>oct-nov 2014</v>
      </c>
      <c r="S202" s="24">
        <v>15</v>
      </c>
      <c r="T202" s="24">
        <v>4</v>
      </c>
      <c r="U202" s="35"/>
      <c r="V202" s="19"/>
      <c r="W202" s="19"/>
    </row>
    <row r="203" spans="2:23" x14ac:dyDescent="0.25">
      <c r="B203" s="95"/>
      <c r="C203" s="90"/>
      <c r="D203" s="8" t="s">
        <v>438</v>
      </c>
      <c r="E203" s="4">
        <v>300</v>
      </c>
      <c r="F203" s="8" t="s">
        <v>173</v>
      </c>
      <c r="G203" s="19"/>
      <c r="H203" s="19" t="s">
        <v>290</v>
      </c>
      <c r="I203" s="9">
        <v>102</v>
      </c>
      <c r="J203" s="9">
        <v>28</v>
      </c>
      <c r="K203" s="9">
        <v>13</v>
      </c>
      <c r="L203" s="30">
        <f t="shared" si="186"/>
        <v>2606.8900000000003</v>
      </c>
      <c r="M203" s="30">
        <f t="shared" si="187"/>
        <v>65.941160999999994</v>
      </c>
      <c r="N203" s="30">
        <f t="shared" si="188"/>
        <v>59831.19999999999</v>
      </c>
      <c r="O203" s="21">
        <f t="shared" si="189"/>
        <v>19122.938926174498</v>
      </c>
      <c r="P203" s="23">
        <f t="shared" si="190"/>
        <v>78954.138926174492</v>
      </c>
      <c r="Q203" s="10" t="str">
        <f t="shared" si="191"/>
        <v>set-oct 2014</v>
      </c>
      <c r="R203" s="10" t="str">
        <f t="shared" si="192"/>
        <v>oct-nov 2014</v>
      </c>
      <c r="S203" s="24">
        <v>82</v>
      </c>
      <c r="T203" s="24">
        <v>28</v>
      </c>
      <c r="U203" s="35"/>
      <c r="V203" s="19"/>
      <c r="W203" s="19"/>
    </row>
    <row r="204" spans="2:23" x14ac:dyDescent="0.25">
      <c r="B204" s="96"/>
      <c r="C204" s="90"/>
      <c r="D204" s="8" t="s">
        <v>438</v>
      </c>
      <c r="E204" s="4">
        <v>300</v>
      </c>
      <c r="F204" s="8" t="s">
        <v>250</v>
      </c>
      <c r="G204" s="19"/>
      <c r="H204" s="19" t="s">
        <v>290</v>
      </c>
      <c r="I204" s="9"/>
      <c r="J204" s="9"/>
      <c r="K204" s="9"/>
      <c r="L204" s="30"/>
      <c r="M204" s="30"/>
      <c r="N204" s="30"/>
      <c r="O204" s="21"/>
      <c r="P204" s="23"/>
      <c r="Q204" s="10" t="str">
        <f t="shared" si="191"/>
        <v xml:space="preserve"> </v>
      </c>
      <c r="R204" s="10"/>
      <c r="S204" s="24"/>
      <c r="T204" s="24"/>
      <c r="U204" s="35"/>
      <c r="V204" s="19"/>
      <c r="W204" s="19"/>
    </row>
    <row r="205" spans="2:23" x14ac:dyDescent="0.25">
      <c r="B205" s="25"/>
      <c r="C205" s="25"/>
      <c r="D205" s="26"/>
      <c r="E205" s="27"/>
      <c r="F205" s="26"/>
      <c r="G205" s="28"/>
      <c r="H205" s="28"/>
      <c r="I205" s="31">
        <f>SUM(I201:I204)</f>
        <v>144</v>
      </c>
      <c r="J205" s="31">
        <f t="shared" ref="J205:K205" si="193">SUM(J201:J204)</f>
        <v>36</v>
      </c>
      <c r="K205" s="31">
        <f t="shared" si="193"/>
        <v>18</v>
      </c>
      <c r="L205" s="32">
        <f>SUM(L201:L204)</f>
        <v>3609.5400000000004</v>
      </c>
      <c r="M205" s="32">
        <f>SUM(M201:M204)</f>
        <v>91.303145999999998</v>
      </c>
      <c r="N205" s="32">
        <f t="shared" ref="N205:P205" si="194">SUM(N201:N204)</f>
        <v>82843.199999999983</v>
      </c>
      <c r="O205" s="32">
        <f t="shared" si="194"/>
        <v>26477.915436241612</v>
      </c>
      <c r="P205" s="32">
        <f t="shared" si="194"/>
        <v>109321.1154362416</v>
      </c>
      <c r="Q205" s="29"/>
      <c r="R205" s="29"/>
      <c r="S205" s="31">
        <f t="shared" ref="S205:T205" si="195">SUM(S201:S204)</f>
        <v>123</v>
      </c>
      <c r="T205" s="31">
        <f t="shared" si="195"/>
        <v>34</v>
      </c>
      <c r="U205" s="31">
        <f t="shared" ref="U205:W205" si="196">SUM(U201:U204)</f>
        <v>0</v>
      </c>
      <c r="V205" s="31">
        <f t="shared" si="196"/>
        <v>0</v>
      </c>
      <c r="W205" s="31">
        <f t="shared" si="196"/>
        <v>0</v>
      </c>
    </row>
    <row r="206" spans="2:23" x14ac:dyDescent="0.25">
      <c r="B206" s="98" t="s">
        <v>176</v>
      </c>
      <c r="C206" s="98">
        <v>455</v>
      </c>
      <c r="D206" s="2" t="s">
        <v>439</v>
      </c>
      <c r="E206" s="4">
        <v>303</v>
      </c>
      <c r="F206" s="20" t="s">
        <v>178</v>
      </c>
      <c r="G206" s="19"/>
      <c r="H206" s="19" t="s">
        <v>290</v>
      </c>
      <c r="I206" s="9">
        <v>41</v>
      </c>
      <c r="J206" s="9">
        <v>27</v>
      </c>
      <c r="K206" s="9">
        <v>2</v>
      </c>
      <c r="L206" s="30">
        <f t="shared" ref="L206:L208" si="197">I206*$I$276+J206*$J$276+K206*$K$276</f>
        <v>1276.1000000000001</v>
      </c>
      <c r="M206" s="30">
        <f t="shared" ref="M206:M208" si="198">I206*$I$277+J206*$J$277+K206*$K$277</f>
        <v>32.278889999999997</v>
      </c>
      <c r="N206" s="30">
        <f t="shared" ref="N206:N208" si="199">I206*$I$278+J206*$J$278+K206*$K$278</f>
        <v>29287.999999999996</v>
      </c>
      <c r="O206" s="21">
        <f t="shared" ref="O206:O208" si="200">$I$279*L206</f>
        <v>9360.879194630872</v>
      </c>
      <c r="P206" s="23">
        <f t="shared" ref="P206:P208" si="201">N206+O206</f>
        <v>38648.87919463087</v>
      </c>
      <c r="Q206" s="10" t="str">
        <f t="shared" ref="Q206:Q209" si="202">IF(L206=0," ","set-oct 2014")</f>
        <v>set-oct 2014</v>
      </c>
      <c r="R206" s="10" t="str">
        <f t="shared" ref="R206:R208" si="203">IF(L206=0," ","oct-nov 2014")</f>
        <v>oct-nov 2014</v>
      </c>
      <c r="S206" s="24">
        <v>42</v>
      </c>
      <c r="T206" s="24">
        <v>13</v>
      </c>
      <c r="U206" s="8"/>
      <c r="V206" s="19"/>
      <c r="W206" s="19"/>
    </row>
    <row r="207" spans="2:23" x14ac:dyDescent="0.25">
      <c r="B207" s="99"/>
      <c r="C207" s="99"/>
      <c r="D207" s="2" t="s">
        <v>440</v>
      </c>
      <c r="E207" s="4">
        <v>301</v>
      </c>
      <c r="F207" s="20" t="s">
        <v>179</v>
      </c>
      <c r="G207" s="19"/>
      <c r="H207" s="19" t="s">
        <v>290</v>
      </c>
      <c r="I207" s="9">
        <v>18</v>
      </c>
      <c r="J207" s="9">
        <v>26</v>
      </c>
      <c r="K207" s="9">
        <v>3</v>
      </c>
      <c r="L207" s="30">
        <f t="shared" si="197"/>
        <v>856.81</v>
      </c>
      <c r="M207" s="30">
        <f t="shared" si="198"/>
        <v>21.672968999999998</v>
      </c>
      <c r="N207" s="30">
        <f t="shared" si="199"/>
        <v>19664.8</v>
      </c>
      <c r="O207" s="21">
        <f t="shared" si="200"/>
        <v>6285.1617449664418</v>
      </c>
      <c r="P207" s="23">
        <f t="shared" si="201"/>
        <v>25949.96174496644</v>
      </c>
      <c r="Q207" s="10" t="str">
        <f t="shared" si="202"/>
        <v>set-oct 2014</v>
      </c>
      <c r="R207" s="10" t="str">
        <f t="shared" si="203"/>
        <v>oct-nov 2014</v>
      </c>
      <c r="S207" s="24">
        <v>27</v>
      </c>
      <c r="T207" s="24">
        <v>9</v>
      </c>
      <c r="U207" s="8"/>
      <c r="V207" s="19"/>
      <c r="W207" s="19"/>
    </row>
    <row r="208" spans="2:23" x14ac:dyDescent="0.25">
      <c r="B208" s="99"/>
      <c r="C208" s="99"/>
      <c r="D208" s="2" t="s">
        <v>441</v>
      </c>
      <c r="E208" s="4">
        <v>302</v>
      </c>
      <c r="F208" s="20" t="s">
        <v>177</v>
      </c>
      <c r="G208" s="19"/>
      <c r="H208" s="19" t="s">
        <v>290</v>
      </c>
      <c r="I208" s="9">
        <v>66</v>
      </c>
      <c r="J208" s="9">
        <v>29</v>
      </c>
      <c r="K208" s="9">
        <v>17</v>
      </c>
      <c r="L208" s="30">
        <f t="shared" si="197"/>
        <v>2041.76</v>
      </c>
      <c r="M208" s="30">
        <f t="shared" si="198"/>
        <v>51.646223999999997</v>
      </c>
      <c r="N208" s="30">
        <f t="shared" si="199"/>
        <v>46860.800000000003</v>
      </c>
      <c r="O208" s="21">
        <f t="shared" si="200"/>
        <v>14977.406711409394</v>
      </c>
      <c r="P208" s="23">
        <f t="shared" si="201"/>
        <v>61838.206711409395</v>
      </c>
      <c r="Q208" s="10" t="str">
        <f t="shared" si="202"/>
        <v>set-oct 2014</v>
      </c>
      <c r="R208" s="10" t="str">
        <f t="shared" si="203"/>
        <v>oct-nov 2014</v>
      </c>
      <c r="S208" s="24">
        <v>83</v>
      </c>
      <c r="T208" s="24">
        <v>14</v>
      </c>
      <c r="U208" s="8"/>
      <c r="V208" s="19"/>
      <c r="W208" s="19"/>
    </row>
    <row r="209" spans="2:23" x14ac:dyDescent="0.25">
      <c r="B209" s="99"/>
      <c r="C209" s="99"/>
      <c r="D209" s="2" t="s">
        <v>442</v>
      </c>
      <c r="E209" s="4">
        <v>300</v>
      </c>
      <c r="F209" s="20" t="s">
        <v>251</v>
      </c>
      <c r="G209" s="19"/>
      <c r="H209" s="19" t="s">
        <v>290</v>
      </c>
      <c r="I209" s="9"/>
      <c r="J209" s="9"/>
      <c r="K209" s="9"/>
      <c r="L209" s="30"/>
      <c r="M209" s="30"/>
      <c r="N209" s="30"/>
      <c r="O209" s="21"/>
      <c r="P209" s="23"/>
      <c r="Q209" s="10" t="str">
        <f t="shared" si="202"/>
        <v xml:space="preserve"> </v>
      </c>
      <c r="R209" s="10"/>
      <c r="S209" s="8"/>
      <c r="T209" s="8"/>
      <c r="U209" s="8"/>
      <c r="V209" s="19"/>
      <c r="W209" s="19"/>
    </row>
    <row r="210" spans="2:23" x14ac:dyDescent="0.25">
      <c r="B210" s="25"/>
      <c r="C210" s="25"/>
      <c r="D210" s="26"/>
      <c r="E210" s="27"/>
      <c r="F210" s="26"/>
      <c r="G210" s="28"/>
      <c r="H210" s="28"/>
      <c r="I210" s="31">
        <f>SUM(I206:I209)</f>
        <v>125</v>
      </c>
      <c r="J210" s="31">
        <f t="shared" ref="J210:K210" si="204">SUM(J206:J209)</f>
        <v>82</v>
      </c>
      <c r="K210" s="31">
        <f t="shared" si="204"/>
        <v>22</v>
      </c>
      <c r="L210" s="32">
        <f>SUM(L206:L209)</f>
        <v>4174.67</v>
      </c>
      <c r="M210" s="32">
        <f>SUM(M206:M209)</f>
        <v>105.598083</v>
      </c>
      <c r="N210" s="32">
        <f t="shared" ref="N210:P210" si="205">SUM(N206:N209)</f>
        <v>95813.6</v>
      </c>
      <c r="O210" s="32">
        <f t="shared" si="205"/>
        <v>30623.447651006711</v>
      </c>
      <c r="P210" s="32">
        <f t="shared" si="205"/>
        <v>126437.04765100671</v>
      </c>
      <c r="Q210" s="29"/>
      <c r="R210" s="29"/>
      <c r="S210" s="31">
        <f t="shared" ref="S210:T210" si="206">SUM(S206:S209)</f>
        <v>152</v>
      </c>
      <c r="T210" s="31">
        <f t="shared" si="206"/>
        <v>36</v>
      </c>
      <c r="U210" s="31">
        <f t="shared" ref="U210:W210" si="207">SUM(U206:U209)</f>
        <v>0</v>
      </c>
      <c r="V210" s="31">
        <f t="shared" si="207"/>
        <v>0</v>
      </c>
      <c r="W210" s="31">
        <f t="shared" si="207"/>
        <v>0</v>
      </c>
    </row>
    <row r="211" spans="2:23" x14ac:dyDescent="0.25">
      <c r="B211" s="90" t="s">
        <v>180</v>
      </c>
      <c r="C211" s="90">
        <v>456</v>
      </c>
      <c r="D211" s="2" t="s">
        <v>443</v>
      </c>
      <c r="E211" s="4">
        <v>302</v>
      </c>
      <c r="F211" s="8" t="s">
        <v>182</v>
      </c>
      <c r="G211" s="19"/>
      <c r="H211" s="19" t="s">
        <v>290</v>
      </c>
      <c r="I211" s="9">
        <v>61</v>
      </c>
      <c r="J211" s="9">
        <v>48</v>
      </c>
      <c r="K211" s="9">
        <v>4</v>
      </c>
      <c r="L211" s="30">
        <f t="shared" ref="L211:L213" si="208">I211*$I$276+J211*$J$276+K211*$K$276</f>
        <v>2059.9899999999998</v>
      </c>
      <c r="M211" s="30">
        <f t="shared" ref="M211:M213" si="209">I211*$I$277+J211*$J$277+K211*$K$277</f>
        <v>52.107350999999994</v>
      </c>
      <c r="N211" s="30">
        <f t="shared" ref="N211:N213" si="210">I211*$I$278+J211*$J$278+K211*$K$278</f>
        <v>47279.19999999999</v>
      </c>
      <c r="O211" s="21">
        <f t="shared" ref="O211:O213" si="211">$I$279*L211</f>
        <v>15111.133557046976</v>
      </c>
      <c r="P211" s="23">
        <f t="shared" ref="P211:P213" si="212">N211+O211</f>
        <v>62390.333557046964</v>
      </c>
      <c r="Q211" s="10" t="str">
        <f t="shared" ref="Q211:Q214" si="213">IF(L211=0," ","set-oct 2014")</f>
        <v>set-oct 2014</v>
      </c>
      <c r="R211" s="10" t="str">
        <f t="shared" ref="R211:R213" si="214">IF(L211=0," ","oct-nov 2014")</f>
        <v>oct-nov 2014</v>
      </c>
      <c r="S211" s="24">
        <v>59</v>
      </c>
      <c r="T211" s="24">
        <v>43</v>
      </c>
      <c r="U211" s="35"/>
      <c r="V211" s="19"/>
      <c r="W211" s="19"/>
    </row>
    <row r="212" spans="2:23" x14ac:dyDescent="0.25">
      <c r="B212" s="90"/>
      <c r="C212" s="90"/>
      <c r="D212" s="2" t="s">
        <v>444</v>
      </c>
      <c r="E212" s="4">
        <v>301</v>
      </c>
      <c r="F212" s="8" t="s">
        <v>183</v>
      </c>
      <c r="G212" s="19"/>
      <c r="H212" s="19" t="s">
        <v>290</v>
      </c>
      <c r="I212" s="9">
        <v>127</v>
      </c>
      <c r="J212" s="9">
        <v>134</v>
      </c>
      <c r="K212" s="9">
        <v>50</v>
      </c>
      <c r="L212" s="30">
        <f t="shared" si="208"/>
        <v>5669.5300000000007</v>
      </c>
      <c r="M212" s="30">
        <f t="shared" si="209"/>
        <v>143.41049699999999</v>
      </c>
      <c r="N212" s="30">
        <f t="shared" si="210"/>
        <v>130122.4</v>
      </c>
      <c r="O212" s="21">
        <f t="shared" si="211"/>
        <v>41589.04899328859</v>
      </c>
      <c r="P212" s="23">
        <f t="shared" si="212"/>
        <v>171711.44899328859</v>
      </c>
      <c r="Q212" s="10" t="str">
        <f t="shared" si="213"/>
        <v>set-oct 2014</v>
      </c>
      <c r="R212" s="10" t="str">
        <f t="shared" si="214"/>
        <v>oct-nov 2014</v>
      </c>
      <c r="S212" s="24">
        <v>143</v>
      </c>
      <c r="T212" s="24">
        <v>100</v>
      </c>
      <c r="U212" s="35"/>
      <c r="V212" s="19"/>
      <c r="W212" s="19"/>
    </row>
    <row r="213" spans="2:23" x14ac:dyDescent="0.25">
      <c r="B213" s="90"/>
      <c r="C213" s="90"/>
      <c r="D213" s="2" t="s">
        <v>445</v>
      </c>
      <c r="E213" s="4">
        <v>303</v>
      </c>
      <c r="F213" s="8" t="s">
        <v>181</v>
      </c>
      <c r="G213" s="19"/>
      <c r="H213" s="19" t="s">
        <v>290</v>
      </c>
      <c r="I213" s="9">
        <v>125</v>
      </c>
      <c r="J213" s="9">
        <v>42</v>
      </c>
      <c r="K213" s="9">
        <v>9</v>
      </c>
      <c r="L213" s="30">
        <f t="shared" si="208"/>
        <v>3208.48</v>
      </c>
      <c r="M213" s="30">
        <f t="shared" si="209"/>
        <v>81.158351999999994</v>
      </c>
      <c r="N213" s="30">
        <f t="shared" si="210"/>
        <v>73638.400000000009</v>
      </c>
      <c r="O213" s="21">
        <f t="shared" si="211"/>
        <v>23535.924832214765</v>
      </c>
      <c r="P213" s="23">
        <f t="shared" si="212"/>
        <v>97174.32483221477</v>
      </c>
      <c r="Q213" s="10" t="str">
        <f t="shared" si="213"/>
        <v>set-oct 2014</v>
      </c>
      <c r="R213" s="10" t="str">
        <f t="shared" si="214"/>
        <v>oct-nov 2014</v>
      </c>
      <c r="S213" s="24">
        <v>124</v>
      </c>
      <c r="T213" s="24">
        <v>86</v>
      </c>
      <c r="U213" s="35"/>
      <c r="V213" s="19"/>
      <c r="W213" s="19"/>
    </row>
    <row r="214" spans="2:23" x14ac:dyDescent="0.25">
      <c r="B214" s="90"/>
      <c r="C214" s="90"/>
      <c r="D214" s="2" t="s">
        <v>446</v>
      </c>
      <c r="E214" s="4">
        <v>300</v>
      </c>
      <c r="F214" s="8" t="s">
        <v>252</v>
      </c>
      <c r="G214" s="19"/>
      <c r="H214" s="19" t="s">
        <v>290</v>
      </c>
      <c r="I214" s="9"/>
      <c r="J214" s="9"/>
      <c r="K214" s="9"/>
      <c r="L214" s="30"/>
      <c r="M214" s="30"/>
      <c r="N214" s="30"/>
      <c r="O214" s="21"/>
      <c r="P214" s="23"/>
      <c r="Q214" s="10" t="str">
        <f t="shared" si="213"/>
        <v xml:space="preserve"> </v>
      </c>
      <c r="R214" s="10"/>
      <c r="S214" s="24"/>
      <c r="T214" s="24"/>
      <c r="U214" s="35"/>
      <c r="V214" s="19"/>
      <c r="W214" s="19"/>
    </row>
    <row r="215" spans="2:23" x14ac:dyDescent="0.25">
      <c r="B215" s="25"/>
      <c r="C215" s="25"/>
      <c r="D215" s="26"/>
      <c r="E215" s="27"/>
      <c r="F215" s="26"/>
      <c r="G215" s="28"/>
      <c r="H215" s="28"/>
      <c r="I215" s="31">
        <f>SUM(I211:I214)</f>
        <v>313</v>
      </c>
      <c r="J215" s="31">
        <f t="shared" ref="J215:K215" si="215">SUM(J211:J214)</f>
        <v>224</v>
      </c>
      <c r="K215" s="31">
        <f t="shared" si="215"/>
        <v>63</v>
      </c>
      <c r="L215" s="32">
        <f>SUM(L211:L214)</f>
        <v>10938</v>
      </c>
      <c r="M215" s="32">
        <f>SUM(M211:M214)</f>
        <v>276.67619999999999</v>
      </c>
      <c r="N215" s="32">
        <f t="shared" ref="N215:P215" si="216">SUM(N211:N214)</f>
        <v>251040</v>
      </c>
      <c r="O215" s="32">
        <f t="shared" si="216"/>
        <v>80236.107382550326</v>
      </c>
      <c r="P215" s="32">
        <f t="shared" si="216"/>
        <v>331276.10738255037</v>
      </c>
      <c r="Q215" s="29"/>
      <c r="R215" s="29"/>
      <c r="S215" s="31">
        <f t="shared" ref="S215:T215" si="217">SUM(S211:S214)</f>
        <v>326</v>
      </c>
      <c r="T215" s="31">
        <f t="shared" si="217"/>
        <v>229</v>
      </c>
      <c r="U215" s="31">
        <f t="shared" ref="U215:W215" si="218">SUM(U211:U214)</f>
        <v>0</v>
      </c>
      <c r="V215" s="31">
        <f t="shared" si="218"/>
        <v>0</v>
      </c>
      <c r="W215" s="31">
        <f t="shared" si="218"/>
        <v>0</v>
      </c>
    </row>
    <row r="216" spans="2:23" x14ac:dyDescent="0.25">
      <c r="B216" s="90" t="s">
        <v>184</v>
      </c>
      <c r="C216" s="90">
        <v>457</v>
      </c>
      <c r="D216" s="2" t="s">
        <v>447</v>
      </c>
      <c r="E216" s="4">
        <v>308</v>
      </c>
      <c r="F216" s="8" t="s">
        <v>189</v>
      </c>
      <c r="G216" s="19"/>
      <c r="H216" s="19" t="s">
        <v>290</v>
      </c>
      <c r="I216" s="9">
        <v>60</v>
      </c>
      <c r="J216" s="9">
        <v>28</v>
      </c>
      <c r="K216" s="9">
        <v>32</v>
      </c>
      <c r="L216" s="30">
        <f t="shared" ref="L216:L226" si="219">I216*$I$276+J216*$J$276+K216*$K$276</f>
        <v>2187.6</v>
      </c>
      <c r="M216" s="30">
        <f t="shared" ref="M216:M226" si="220">I216*$I$277+J216*$J$277+K216*$K$277</f>
        <v>55.335239999999999</v>
      </c>
      <c r="N216" s="30">
        <f t="shared" ref="N216:N226" si="221">I216*$I$278+J216*$J$278+K216*$K$278</f>
        <v>50208</v>
      </c>
      <c r="O216" s="21">
        <f t="shared" ref="O216:O226" si="222">$I$279*L216</f>
        <v>16047.221476510065</v>
      </c>
      <c r="P216" s="23">
        <f t="shared" ref="P216:P226" si="223">N216+O216</f>
        <v>66255.221476510065</v>
      </c>
      <c r="Q216" s="10" t="str">
        <f t="shared" ref="Q216:Q227" si="224">IF(L216=0," ","set-oct 2014")</f>
        <v>set-oct 2014</v>
      </c>
      <c r="R216" s="10" t="str">
        <f t="shared" ref="R216:R226" si="225">IF(L216=0," ","oct-nov 2014")</f>
        <v>oct-nov 2014</v>
      </c>
      <c r="S216" s="24">
        <v>142</v>
      </c>
      <c r="T216" s="24">
        <v>41</v>
      </c>
      <c r="U216" s="35"/>
      <c r="V216" s="19"/>
      <c r="W216" s="19"/>
    </row>
    <row r="217" spans="2:23" x14ac:dyDescent="0.25">
      <c r="B217" s="90"/>
      <c r="C217" s="90"/>
      <c r="D217" s="2" t="s">
        <v>448</v>
      </c>
      <c r="E217" s="4">
        <v>303</v>
      </c>
      <c r="F217" s="8" t="s">
        <v>191</v>
      </c>
      <c r="G217" s="19"/>
      <c r="H217" s="19" t="s">
        <v>290</v>
      </c>
      <c r="I217" s="9">
        <v>64</v>
      </c>
      <c r="J217" s="9">
        <v>47</v>
      </c>
      <c r="K217" s="9">
        <v>6</v>
      </c>
      <c r="L217" s="30">
        <f t="shared" si="219"/>
        <v>2132.9100000000003</v>
      </c>
      <c r="M217" s="30">
        <f t="shared" si="220"/>
        <v>53.951858999999999</v>
      </c>
      <c r="N217" s="30">
        <f t="shared" si="221"/>
        <v>48952.799999999996</v>
      </c>
      <c r="O217" s="21">
        <f t="shared" si="222"/>
        <v>15646.040939597317</v>
      </c>
      <c r="P217" s="23">
        <f t="shared" si="223"/>
        <v>64598.840939597314</v>
      </c>
      <c r="Q217" s="10" t="str">
        <f t="shared" si="224"/>
        <v>set-oct 2014</v>
      </c>
      <c r="R217" s="10" t="str">
        <f t="shared" si="225"/>
        <v>oct-nov 2014</v>
      </c>
      <c r="S217" s="24">
        <v>122</v>
      </c>
      <c r="T217" s="24">
        <v>56</v>
      </c>
      <c r="U217" s="35"/>
      <c r="V217" s="19"/>
      <c r="W217" s="19"/>
    </row>
    <row r="218" spans="2:23" x14ac:dyDescent="0.25">
      <c r="B218" s="90"/>
      <c r="C218" s="90"/>
      <c r="D218" s="2" t="s">
        <v>449</v>
      </c>
      <c r="E218" s="4">
        <v>309</v>
      </c>
      <c r="F218" s="8" t="s">
        <v>190</v>
      </c>
      <c r="G218" s="19"/>
      <c r="H218" s="19" t="s">
        <v>290</v>
      </c>
      <c r="I218" s="9">
        <v>58</v>
      </c>
      <c r="J218" s="9">
        <v>30</v>
      </c>
      <c r="K218" s="9">
        <v>31</v>
      </c>
      <c r="L218" s="30">
        <f t="shared" si="219"/>
        <v>2169.37</v>
      </c>
      <c r="M218" s="30">
        <f t="shared" si="220"/>
        <v>54.874112999999994</v>
      </c>
      <c r="N218" s="30">
        <f t="shared" si="221"/>
        <v>49789.599999999999</v>
      </c>
      <c r="O218" s="21">
        <f t="shared" si="222"/>
        <v>15913.494630872481</v>
      </c>
      <c r="P218" s="23">
        <f t="shared" si="223"/>
        <v>65703.094630872482</v>
      </c>
      <c r="Q218" s="10" t="str">
        <f t="shared" si="224"/>
        <v>set-oct 2014</v>
      </c>
      <c r="R218" s="10" t="str">
        <f t="shared" si="225"/>
        <v>oct-nov 2014</v>
      </c>
      <c r="S218" s="24">
        <v>108</v>
      </c>
      <c r="T218" s="24">
        <v>36</v>
      </c>
      <c r="U218" s="35"/>
      <c r="V218" s="19"/>
      <c r="W218" s="19"/>
    </row>
    <row r="219" spans="2:23" x14ac:dyDescent="0.25">
      <c r="B219" s="90"/>
      <c r="C219" s="90"/>
      <c r="D219" s="2" t="s">
        <v>450</v>
      </c>
      <c r="E219" s="4">
        <v>300</v>
      </c>
      <c r="F219" s="8" t="s">
        <v>187</v>
      </c>
      <c r="G219" s="19"/>
      <c r="H219" s="19" t="s">
        <v>290</v>
      </c>
      <c r="I219" s="9">
        <v>37</v>
      </c>
      <c r="J219" s="9">
        <v>31</v>
      </c>
      <c r="K219" s="9">
        <v>5</v>
      </c>
      <c r="L219" s="30">
        <f t="shared" si="219"/>
        <v>1330.79</v>
      </c>
      <c r="M219" s="30">
        <f t="shared" si="220"/>
        <v>33.662270999999997</v>
      </c>
      <c r="N219" s="30">
        <f t="shared" si="221"/>
        <v>30543.199999999997</v>
      </c>
      <c r="O219" s="21">
        <f t="shared" si="222"/>
        <v>9762.0597315436225</v>
      </c>
      <c r="P219" s="23">
        <f t="shared" si="223"/>
        <v>40305.259731543621</v>
      </c>
      <c r="Q219" s="10" t="str">
        <f t="shared" si="224"/>
        <v>set-oct 2014</v>
      </c>
      <c r="R219" s="10" t="str">
        <f t="shared" si="225"/>
        <v>oct-nov 2014</v>
      </c>
      <c r="S219" s="24">
        <v>53</v>
      </c>
      <c r="T219" s="24">
        <v>26</v>
      </c>
      <c r="U219" s="35"/>
      <c r="V219" s="19"/>
      <c r="W219" s="19"/>
    </row>
    <row r="220" spans="2:23" x14ac:dyDescent="0.25">
      <c r="B220" s="90"/>
      <c r="C220" s="90"/>
      <c r="D220" s="2" t="s">
        <v>451</v>
      </c>
      <c r="E220" s="4">
        <v>307</v>
      </c>
      <c r="F220" s="8" t="s">
        <v>192</v>
      </c>
      <c r="G220" s="19"/>
      <c r="H220" s="19" t="s">
        <v>290</v>
      </c>
      <c r="I220" s="9">
        <v>83</v>
      </c>
      <c r="J220" s="9">
        <v>112</v>
      </c>
      <c r="K220" s="9">
        <v>40</v>
      </c>
      <c r="L220" s="30">
        <f t="shared" si="219"/>
        <v>4284.05</v>
      </c>
      <c r="M220" s="30">
        <f t="shared" si="220"/>
        <v>108.36484499999997</v>
      </c>
      <c r="N220" s="30">
        <f t="shared" si="221"/>
        <v>98324</v>
      </c>
      <c r="O220" s="21">
        <f t="shared" si="222"/>
        <v>31425.808724832215</v>
      </c>
      <c r="P220" s="23">
        <f t="shared" si="223"/>
        <v>129749.80872483221</v>
      </c>
      <c r="Q220" s="10" t="str">
        <f t="shared" si="224"/>
        <v>set-oct 2014</v>
      </c>
      <c r="R220" s="10" t="str">
        <f t="shared" si="225"/>
        <v>oct-nov 2014</v>
      </c>
      <c r="S220" s="24">
        <v>196</v>
      </c>
      <c r="T220" s="24">
        <v>71</v>
      </c>
      <c r="U220" s="35"/>
      <c r="V220" s="19"/>
      <c r="W220" s="19"/>
    </row>
    <row r="221" spans="2:23" x14ac:dyDescent="0.25">
      <c r="B221" s="90"/>
      <c r="C221" s="90"/>
      <c r="D221" s="2" t="s">
        <v>452</v>
      </c>
      <c r="E221" s="4">
        <v>305</v>
      </c>
      <c r="F221" s="8" t="s">
        <v>193</v>
      </c>
      <c r="G221" s="19"/>
      <c r="H221" s="19" t="s">
        <v>290</v>
      </c>
      <c r="I221" s="9">
        <v>38</v>
      </c>
      <c r="J221" s="9">
        <v>14</v>
      </c>
      <c r="K221" s="9">
        <v>11</v>
      </c>
      <c r="L221" s="30">
        <f t="shared" si="219"/>
        <v>1148.49</v>
      </c>
      <c r="M221" s="30">
        <f t="shared" si="220"/>
        <v>29.051000999999996</v>
      </c>
      <c r="N221" s="30">
        <f t="shared" si="221"/>
        <v>26359.199999999997</v>
      </c>
      <c r="O221" s="21">
        <f t="shared" si="222"/>
        <v>8424.791275167785</v>
      </c>
      <c r="P221" s="23">
        <f t="shared" si="223"/>
        <v>34783.991275167784</v>
      </c>
      <c r="Q221" s="10" t="str">
        <f t="shared" si="224"/>
        <v>set-oct 2014</v>
      </c>
      <c r="R221" s="10" t="str">
        <f t="shared" si="225"/>
        <v>oct-nov 2014</v>
      </c>
      <c r="S221" s="24">
        <v>71</v>
      </c>
      <c r="T221" s="24">
        <v>12</v>
      </c>
      <c r="U221" s="35"/>
      <c r="V221" s="19"/>
      <c r="W221" s="19"/>
    </row>
    <row r="222" spans="2:23" x14ac:dyDescent="0.25">
      <c r="B222" s="90"/>
      <c r="C222" s="90"/>
      <c r="D222" s="2" t="s">
        <v>450</v>
      </c>
      <c r="E222" s="4">
        <v>300</v>
      </c>
      <c r="F222" s="8" t="s">
        <v>185</v>
      </c>
      <c r="G222" s="19"/>
      <c r="H222" s="19" t="s">
        <v>290</v>
      </c>
      <c r="I222" s="9">
        <v>147</v>
      </c>
      <c r="J222" s="9">
        <v>328</v>
      </c>
      <c r="K222" s="9">
        <v>48</v>
      </c>
      <c r="L222" s="30">
        <f t="shared" si="219"/>
        <v>9534.2900000000009</v>
      </c>
      <c r="M222" s="30">
        <f t="shared" si="220"/>
        <v>241.169421</v>
      </c>
      <c r="N222" s="30">
        <f t="shared" si="221"/>
        <v>218823.19999999995</v>
      </c>
      <c r="O222" s="21">
        <f t="shared" si="222"/>
        <v>69939.14026845638</v>
      </c>
      <c r="P222" s="23">
        <f t="shared" si="223"/>
        <v>288762.34026845632</v>
      </c>
      <c r="Q222" s="10" t="str">
        <f t="shared" si="224"/>
        <v>set-oct 2014</v>
      </c>
      <c r="R222" s="10" t="str">
        <f t="shared" si="225"/>
        <v>oct-nov 2014</v>
      </c>
      <c r="S222" s="24">
        <v>267</v>
      </c>
      <c r="T222" s="24">
        <v>259</v>
      </c>
      <c r="U222" s="35"/>
      <c r="V222" s="19"/>
      <c r="W222" s="19"/>
    </row>
    <row r="223" spans="2:23" x14ac:dyDescent="0.25">
      <c r="B223" s="90"/>
      <c r="C223" s="90"/>
      <c r="D223" s="2" t="s">
        <v>450</v>
      </c>
      <c r="E223" s="4">
        <v>300</v>
      </c>
      <c r="F223" s="8" t="s">
        <v>188</v>
      </c>
      <c r="G223" s="19"/>
      <c r="H223" s="19" t="s">
        <v>290</v>
      </c>
      <c r="I223" s="9">
        <v>46</v>
      </c>
      <c r="J223" s="9">
        <v>21</v>
      </c>
      <c r="K223" s="9">
        <v>9</v>
      </c>
      <c r="L223" s="30">
        <f t="shared" si="219"/>
        <v>1385.48</v>
      </c>
      <c r="M223" s="30">
        <f t="shared" si="220"/>
        <v>35.045651999999997</v>
      </c>
      <c r="N223" s="30">
        <f t="shared" si="221"/>
        <v>31798.399999999994</v>
      </c>
      <c r="O223" s="21">
        <f t="shared" si="222"/>
        <v>10163.240268456375</v>
      </c>
      <c r="P223" s="23">
        <f t="shared" si="223"/>
        <v>41961.640268456365</v>
      </c>
      <c r="Q223" s="10" t="str">
        <f t="shared" si="224"/>
        <v>set-oct 2014</v>
      </c>
      <c r="R223" s="10" t="str">
        <f t="shared" si="225"/>
        <v>oct-nov 2014</v>
      </c>
      <c r="S223" s="24">
        <v>63</v>
      </c>
      <c r="T223" s="24">
        <v>17</v>
      </c>
      <c r="U223" s="35"/>
      <c r="V223" s="19"/>
      <c r="W223" s="19"/>
    </row>
    <row r="224" spans="2:23" x14ac:dyDescent="0.25">
      <c r="B224" s="90"/>
      <c r="C224" s="90"/>
      <c r="D224" s="2" t="s">
        <v>453</v>
      </c>
      <c r="E224" s="4">
        <v>302</v>
      </c>
      <c r="F224" s="8" t="s">
        <v>194</v>
      </c>
      <c r="G224" s="19"/>
      <c r="H224" s="19" t="s">
        <v>290</v>
      </c>
      <c r="I224" s="9">
        <v>97</v>
      </c>
      <c r="J224" s="9">
        <v>214</v>
      </c>
      <c r="K224" s="9">
        <v>28</v>
      </c>
      <c r="L224" s="30">
        <f t="shared" si="219"/>
        <v>6179.97</v>
      </c>
      <c r="M224" s="30">
        <f t="shared" si="220"/>
        <v>156.32205299999998</v>
      </c>
      <c r="N224" s="30">
        <f t="shared" si="221"/>
        <v>141837.6</v>
      </c>
      <c r="O224" s="21">
        <f t="shared" si="222"/>
        <v>45333.400671140938</v>
      </c>
      <c r="P224" s="23">
        <f t="shared" si="223"/>
        <v>187171.00067114094</v>
      </c>
      <c r="Q224" s="10" t="str">
        <f t="shared" si="224"/>
        <v>set-oct 2014</v>
      </c>
      <c r="R224" s="10" t="str">
        <f t="shared" si="225"/>
        <v>oct-nov 2014</v>
      </c>
      <c r="S224" s="24">
        <v>141</v>
      </c>
      <c r="T224" s="24">
        <v>149</v>
      </c>
      <c r="U224" s="35"/>
      <c r="V224" s="19"/>
      <c r="W224" s="19"/>
    </row>
    <row r="225" spans="2:23" x14ac:dyDescent="0.25">
      <c r="B225" s="90"/>
      <c r="C225" s="90"/>
      <c r="D225" s="2" t="s">
        <v>454</v>
      </c>
      <c r="E225" s="4">
        <v>306</v>
      </c>
      <c r="F225" s="8" t="s">
        <v>195</v>
      </c>
      <c r="G225" s="19"/>
      <c r="H225" s="19" t="s">
        <v>290</v>
      </c>
      <c r="I225" s="9">
        <v>35</v>
      </c>
      <c r="J225" s="9">
        <v>40</v>
      </c>
      <c r="K225" s="9">
        <v>8</v>
      </c>
      <c r="L225" s="30">
        <f t="shared" si="219"/>
        <v>1513.09</v>
      </c>
      <c r="M225" s="30">
        <f t="shared" si="220"/>
        <v>38.273541000000002</v>
      </c>
      <c r="N225" s="30">
        <f t="shared" si="221"/>
        <v>34727.199999999997</v>
      </c>
      <c r="O225" s="21">
        <f t="shared" si="222"/>
        <v>11099.328187919462</v>
      </c>
      <c r="P225" s="23">
        <f t="shared" si="223"/>
        <v>45826.528187919459</v>
      </c>
      <c r="Q225" s="10" t="str">
        <f t="shared" si="224"/>
        <v>set-oct 2014</v>
      </c>
      <c r="R225" s="10" t="str">
        <f t="shared" si="225"/>
        <v>oct-nov 2014</v>
      </c>
      <c r="S225" s="24">
        <v>40</v>
      </c>
      <c r="T225" s="24">
        <v>13</v>
      </c>
      <c r="U225" s="35"/>
      <c r="V225" s="19"/>
      <c r="W225" s="19"/>
    </row>
    <row r="226" spans="2:23" x14ac:dyDescent="0.25">
      <c r="B226" s="90"/>
      <c r="C226" s="90"/>
      <c r="D226" s="2" t="s">
        <v>450</v>
      </c>
      <c r="E226" s="4">
        <v>300</v>
      </c>
      <c r="F226" s="8" t="s">
        <v>186</v>
      </c>
      <c r="G226" s="19"/>
      <c r="H226" s="19" t="s">
        <v>290</v>
      </c>
      <c r="I226" s="9">
        <v>83</v>
      </c>
      <c r="J226" s="9">
        <v>106</v>
      </c>
      <c r="K226" s="9">
        <v>6</v>
      </c>
      <c r="L226" s="30">
        <f t="shared" si="219"/>
        <v>3554.8500000000004</v>
      </c>
      <c r="M226" s="30">
        <f t="shared" si="220"/>
        <v>89.919764999999984</v>
      </c>
      <c r="N226" s="30">
        <f t="shared" si="221"/>
        <v>81587.999999999985</v>
      </c>
      <c r="O226" s="21">
        <f t="shared" si="222"/>
        <v>26076.734899328862</v>
      </c>
      <c r="P226" s="23">
        <f t="shared" si="223"/>
        <v>107664.73489932885</v>
      </c>
      <c r="Q226" s="10" t="str">
        <f t="shared" si="224"/>
        <v>set-oct 2014</v>
      </c>
      <c r="R226" s="10" t="str">
        <f t="shared" si="225"/>
        <v>oct-nov 2014</v>
      </c>
      <c r="S226" s="24">
        <v>110</v>
      </c>
      <c r="T226" s="24">
        <v>75</v>
      </c>
      <c r="U226" s="35"/>
      <c r="V226" s="19"/>
      <c r="W226" s="19"/>
    </row>
    <row r="227" spans="2:23" x14ac:dyDescent="0.25">
      <c r="B227" s="90"/>
      <c r="C227" s="90"/>
      <c r="D227" s="2" t="s">
        <v>450</v>
      </c>
      <c r="E227" s="4">
        <v>300</v>
      </c>
      <c r="F227" s="8" t="s">
        <v>253</v>
      </c>
      <c r="G227" s="19"/>
      <c r="H227" s="19" t="s">
        <v>290</v>
      </c>
      <c r="I227" s="9"/>
      <c r="J227" s="9"/>
      <c r="K227" s="9"/>
      <c r="L227" s="30"/>
      <c r="M227" s="30"/>
      <c r="N227" s="30"/>
      <c r="O227" s="21"/>
      <c r="P227" s="23"/>
      <c r="Q227" s="10" t="str">
        <f t="shared" si="224"/>
        <v xml:space="preserve"> </v>
      </c>
      <c r="R227" s="10"/>
      <c r="S227" s="24"/>
      <c r="T227" s="24"/>
      <c r="U227" s="35"/>
      <c r="V227" s="19"/>
      <c r="W227" s="19"/>
    </row>
    <row r="228" spans="2:23" x14ac:dyDescent="0.25">
      <c r="B228" s="25"/>
      <c r="C228" s="25"/>
      <c r="D228" s="26"/>
      <c r="E228" s="27"/>
      <c r="F228" s="26"/>
      <c r="G228" s="28"/>
      <c r="H228" s="28"/>
      <c r="I228" s="31">
        <f>SUM(I216:I227)</f>
        <v>748</v>
      </c>
      <c r="J228" s="31">
        <f t="shared" ref="J228:K228" si="226">SUM(J216:J227)</f>
        <v>971</v>
      </c>
      <c r="K228" s="31">
        <f t="shared" si="226"/>
        <v>224</v>
      </c>
      <c r="L228" s="32">
        <f>SUM(L216:L227)</f>
        <v>35420.89</v>
      </c>
      <c r="M228" s="32">
        <f>SUM(M216:M227)</f>
        <v>895.96976099999995</v>
      </c>
      <c r="N228" s="32">
        <f t="shared" ref="N228:P228" si="227">SUM(N216:N227)</f>
        <v>812951.19999999984</v>
      </c>
      <c r="O228" s="32">
        <f t="shared" si="227"/>
        <v>259831.26107382547</v>
      </c>
      <c r="P228" s="32">
        <f t="shared" si="227"/>
        <v>1072782.4610738256</v>
      </c>
      <c r="Q228" s="29"/>
      <c r="R228" s="29"/>
      <c r="S228" s="31">
        <f t="shared" ref="S228:T228" si="228">SUM(S216:S227)</f>
        <v>1313</v>
      </c>
      <c r="T228" s="31">
        <f t="shared" si="228"/>
        <v>755</v>
      </c>
      <c r="U228" s="31">
        <f t="shared" ref="U228:W228" si="229">SUM(U216:U227)</f>
        <v>0</v>
      </c>
      <c r="V228" s="31">
        <f t="shared" si="229"/>
        <v>0</v>
      </c>
      <c r="W228" s="31">
        <f t="shared" si="229"/>
        <v>0</v>
      </c>
    </row>
    <row r="229" spans="2:23" x14ac:dyDescent="0.25">
      <c r="B229" s="90" t="s">
        <v>196</v>
      </c>
      <c r="C229" s="90">
        <v>458</v>
      </c>
      <c r="D229" s="2" t="s">
        <v>455</v>
      </c>
      <c r="E229" s="4">
        <v>303</v>
      </c>
      <c r="F229" s="8" t="s">
        <v>198</v>
      </c>
      <c r="G229" s="19"/>
      <c r="H229" s="19" t="s">
        <v>290</v>
      </c>
      <c r="I229" s="9">
        <f>55+23</f>
        <v>78</v>
      </c>
      <c r="J229" s="9">
        <v>254</v>
      </c>
      <c r="K229" s="9">
        <v>58</v>
      </c>
      <c r="L229" s="30">
        <f t="shared" ref="L229:L242" si="230">I229*$I$276+J229*$J$276+K229*$K$276</f>
        <v>7109.7000000000007</v>
      </c>
      <c r="M229" s="30">
        <f t="shared" ref="M229:M242" si="231">I229*$I$277+J229*$J$277+K229*$K$277</f>
        <v>179.83952999999997</v>
      </c>
      <c r="N229" s="30">
        <f t="shared" ref="N229:N242" si="232">I229*$I$278+J229*$J$278+K229*$K$278</f>
        <v>163176</v>
      </c>
      <c r="O229" s="21">
        <f t="shared" ref="O229:O242" si="233">$I$279*L229</f>
        <v>52153.469798657723</v>
      </c>
      <c r="P229" s="23">
        <f t="shared" ref="P229:P242" si="234">N229+O229</f>
        <v>215329.46979865772</v>
      </c>
      <c r="Q229" s="10" t="str">
        <f t="shared" ref="Q229:Q243" si="235">IF(L229=0," ","set-oct 2014")</f>
        <v>set-oct 2014</v>
      </c>
      <c r="R229" s="10" t="str">
        <f t="shared" ref="R229:R242" si="236">IF(L229=0," ","oct-nov 2014")</f>
        <v>oct-nov 2014</v>
      </c>
      <c r="S229" s="24">
        <v>166</v>
      </c>
      <c r="T229" s="24">
        <v>223</v>
      </c>
      <c r="U229" s="35"/>
      <c r="V229" s="19"/>
      <c r="W229" s="19"/>
    </row>
    <row r="230" spans="2:23" x14ac:dyDescent="0.25">
      <c r="B230" s="90"/>
      <c r="C230" s="90"/>
      <c r="D230" s="2" t="s">
        <v>456</v>
      </c>
      <c r="E230" s="4">
        <v>309</v>
      </c>
      <c r="F230" s="8" t="s">
        <v>199</v>
      </c>
      <c r="G230" s="19"/>
      <c r="H230" s="19" t="s">
        <v>290</v>
      </c>
      <c r="I230" s="9">
        <v>40</v>
      </c>
      <c r="J230" s="9">
        <v>84</v>
      </c>
      <c r="K230" s="9">
        <v>32</v>
      </c>
      <c r="L230" s="30">
        <f t="shared" si="230"/>
        <v>2843.88</v>
      </c>
      <c r="M230" s="30">
        <f t="shared" si="231"/>
        <v>71.935811999999999</v>
      </c>
      <c r="N230" s="30">
        <f t="shared" si="232"/>
        <v>65270.399999999994</v>
      </c>
      <c r="O230" s="21">
        <f t="shared" si="233"/>
        <v>20861.387919463086</v>
      </c>
      <c r="P230" s="23">
        <f t="shared" si="234"/>
        <v>86131.78791946308</v>
      </c>
      <c r="Q230" s="10" t="str">
        <f t="shared" si="235"/>
        <v>set-oct 2014</v>
      </c>
      <c r="R230" s="10" t="str">
        <f t="shared" si="236"/>
        <v>oct-nov 2014</v>
      </c>
      <c r="S230" s="24">
        <v>128</v>
      </c>
      <c r="T230" s="24">
        <v>45</v>
      </c>
      <c r="U230" s="35"/>
      <c r="V230" s="19"/>
      <c r="W230" s="19"/>
    </row>
    <row r="231" spans="2:23" x14ac:dyDescent="0.25">
      <c r="B231" s="90"/>
      <c r="C231" s="90"/>
      <c r="D231" s="2" t="s">
        <v>457</v>
      </c>
      <c r="E231" s="4">
        <v>307</v>
      </c>
      <c r="F231" s="8" t="s">
        <v>201</v>
      </c>
      <c r="G231" s="19"/>
      <c r="H231" s="19" t="s">
        <v>290</v>
      </c>
      <c r="I231" s="9">
        <v>21</v>
      </c>
      <c r="J231" s="9">
        <v>217</v>
      </c>
      <c r="K231" s="9">
        <v>44</v>
      </c>
      <c r="L231" s="30">
        <f t="shared" si="230"/>
        <v>5140.8600000000006</v>
      </c>
      <c r="M231" s="30">
        <f t="shared" si="231"/>
        <v>130.037814</v>
      </c>
      <c r="N231" s="30">
        <f t="shared" si="232"/>
        <v>117988.79999999999</v>
      </c>
      <c r="O231" s="21">
        <f t="shared" si="233"/>
        <v>37710.97046979866</v>
      </c>
      <c r="P231" s="23">
        <f t="shared" si="234"/>
        <v>155699.77046979865</v>
      </c>
      <c r="Q231" s="10" t="str">
        <f t="shared" si="235"/>
        <v>set-oct 2014</v>
      </c>
      <c r="R231" s="10" t="str">
        <f t="shared" si="236"/>
        <v>oct-nov 2014</v>
      </c>
      <c r="S231" s="24">
        <v>137</v>
      </c>
      <c r="T231" s="24">
        <v>225</v>
      </c>
      <c r="U231" s="35"/>
      <c r="V231" s="19"/>
      <c r="W231" s="19"/>
    </row>
    <row r="232" spans="2:23" x14ac:dyDescent="0.25">
      <c r="B232" s="90"/>
      <c r="C232" s="90"/>
      <c r="D232" s="2" t="s">
        <v>456</v>
      </c>
      <c r="E232" s="4">
        <v>309</v>
      </c>
      <c r="F232" s="8" t="s">
        <v>210</v>
      </c>
      <c r="G232" s="19"/>
      <c r="H232" s="19" t="s">
        <v>290</v>
      </c>
      <c r="I232" s="9">
        <v>18</v>
      </c>
      <c r="J232" s="9">
        <v>60</v>
      </c>
      <c r="K232" s="9">
        <v>11</v>
      </c>
      <c r="L232" s="30">
        <f t="shared" si="230"/>
        <v>1622.47</v>
      </c>
      <c r="M232" s="30">
        <f t="shared" si="231"/>
        <v>41.040303000000002</v>
      </c>
      <c r="N232" s="30">
        <f t="shared" si="232"/>
        <v>37237.599999999999</v>
      </c>
      <c r="O232" s="21">
        <f t="shared" si="233"/>
        <v>11901.689261744967</v>
      </c>
      <c r="P232" s="23">
        <f t="shared" si="234"/>
        <v>49139.289261744969</v>
      </c>
      <c r="Q232" s="10" t="str">
        <f t="shared" si="235"/>
        <v>set-oct 2014</v>
      </c>
      <c r="R232" s="10" t="str">
        <f t="shared" si="236"/>
        <v>oct-nov 2014</v>
      </c>
      <c r="S232" s="24">
        <v>67</v>
      </c>
      <c r="T232" s="24">
        <v>45</v>
      </c>
      <c r="U232" s="35"/>
      <c r="V232" s="19"/>
      <c r="W232" s="19"/>
    </row>
    <row r="233" spans="2:23" x14ac:dyDescent="0.25">
      <c r="B233" s="90"/>
      <c r="C233" s="90"/>
      <c r="D233" s="2" t="s">
        <v>458</v>
      </c>
      <c r="E233" s="4">
        <v>306</v>
      </c>
      <c r="F233" s="8" t="s">
        <v>200</v>
      </c>
      <c r="G233" s="19"/>
      <c r="H233" s="19" t="s">
        <v>290</v>
      </c>
      <c r="I233" s="9">
        <v>30</v>
      </c>
      <c r="J233" s="9">
        <v>195</v>
      </c>
      <c r="K233" s="9">
        <v>33</v>
      </c>
      <c r="L233" s="30">
        <f t="shared" si="230"/>
        <v>4703.34</v>
      </c>
      <c r="M233" s="30">
        <f t="shared" si="231"/>
        <v>118.97076599999998</v>
      </c>
      <c r="N233" s="30">
        <f t="shared" si="232"/>
        <v>107947.2</v>
      </c>
      <c r="O233" s="21">
        <f t="shared" si="233"/>
        <v>34501.526174496641</v>
      </c>
      <c r="P233" s="23">
        <f t="shared" si="234"/>
        <v>142448.72617449664</v>
      </c>
      <c r="Q233" s="10" t="str">
        <f t="shared" si="235"/>
        <v>set-oct 2014</v>
      </c>
      <c r="R233" s="10" t="str">
        <f t="shared" si="236"/>
        <v>oct-nov 2014</v>
      </c>
      <c r="S233" s="24">
        <v>123</v>
      </c>
      <c r="T233" s="24">
        <v>94</v>
      </c>
      <c r="U233" s="35"/>
      <c r="V233" s="19"/>
      <c r="W233" s="19"/>
    </row>
    <row r="234" spans="2:23" x14ac:dyDescent="0.25">
      <c r="B234" s="90"/>
      <c r="C234" s="90"/>
      <c r="D234" s="2" t="s">
        <v>459</v>
      </c>
      <c r="E234" s="4">
        <v>304</v>
      </c>
      <c r="F234" s="8" t="s">
        <v>202</v>
      </c>
      <c r="G234" s="19"/>
      <c r="H234" s="19" t="s">
        <v>290</v>
      </c>
      <c r="I234" s="9">
        <v>16</v>
      </c>
      <c r="J234" s="9">
        <v>138</v>
      </c>
      <c r="K234" s="9">
        <v>33</v>
      </c>
      <c r="L234" s="30">
        <f t="shared" si="230"/>
        <v>3409.01</v>
      </c>
      <c r="M234" s="30">
        <f t="shared" si="231"/>
        <v>86.230748999999989</v>
      </c>
      <c r="N234" s="30">
        <f t="shared" si="232"/>
        <v>78240.800000000003</v>
      </c>
      <c r="O234" s="21">
        <f t="shared" si="233"/>
        <v>25006.920134228189</v>
      </c>
      <c r="P234" s="23">
        <f t="shared" si="234"/>
        <v>103247.72013422819</v>
      </c>
      <c r="Q234" s="10" t="str">
        <f t="shared" si="235"/>
        <v>set-oct 2014</v>
      </c>
      <c r="R234" s="10" t="str">
        <f t="shared" si="236"/>
        <v>oct-nov 2014</v>
      </c>
      <c r="S234" s="24">
        <v>122</v>
      </c>
      <c r="T234" s="24">
        <v>164</v>
      </c>
      <c r="U234" s="35"/>
      <c r="V234" s="19"/>
      <c r="W234" s="19"/>
    </row>
    <row r="235" spans="2:23" x14ac:dyDescent="0.25">
      <c r="B235" s="90"/>
      <c r="C235" s="90"/>
      <c r="D235" s="2" t="s">
        <v>460</v>
      </c>
      <c r="E235" s="4">
        <v>301</v>
      </c>
      <c r="F235" s="8" t="s">
        <v>205</v>
      </c>
      <c r="G235" s="19"/>
      <c r="H235" s="19" t="s">
        <v>290</v>
      </c>
      <c r="I235" s="9">
        <v>28</v>
      </c>
      <c r="J235" s="9">
        <v>74</v>
      </c>
      <c r="K235" s="9">
        <v>16</v>
      </c>
      <c r="L235" s="30">
        <f t="shared" si="230"/>
        <v>2151.14</v>
      </c>
      <c r="M235" s="30">
        <f t="shared" si="231"/>
        <v>54.412985999999989</v>
      </c>
      <c r="N235" s="30">
        <f t="shared" si="232"/>
        <v>49371.199999999997</v>
      </c>
      <c r="O235" s="21">
        <f t="shared" si="233"/>
        <v>15779.767785234897</v>
      </c>
      <c r="P235" s="23">
        <f t="shared" si="234"/>
        <v>65150.967785234898</v>
      </c>
      <c r="Q235" s="10" t="str">
        <f t="shared" si="235"/>
        <v>set-oct 2014</v>
      </c>
      <c r="R235" s="10" t="str">
        <f t="shared" si="236"/>
        <v>oct-nov 2014</v>
      </c>
      <c r="S235" s="24">
        <v>66</v>
      </c>
      <c r="T235" s="24">
        <v>67</v>
      </c>
      <c r="U235" s="35"/>
      <c r="V235" s="19"/>
      <c r="W235" s="19"/>
    </row>
    <row r="236" spans="2:23" x14ac:dyDescent="0.25">
      <c r="B236" s="90"/>
      <c r="C236" s="90"/>
      <c r="D236" s="2" t="s">
        <v>461</v>
      </c>
      <c r="E236" s="4">
        <v>302</v>
      </c>
      <c r="F236" s="8" t="s">
        <v>206</v>
      </c>
      <c r="G236" s="19"/>
      <c r="H236" s="19" t="s">
        <v>290</v>
      </c>
      <c r="I236" s="9">
        <v>57</v>
      </c>
      <c r="J236" s="9">
        <v>24</v>
      </c>
      <c r="K236" s="9">
        <v>35</v>
      </c>
      <c r="L236" s="30">
        <f t="shared" si="230"/>
        <v>2114.6800000000003</v>
      </c>
      <c r="M236" s="30">
        <f t="shared" si="231"/>
        <v>53.490731999999994</v>
      </c>
      <c r="N236" s="30">
        <f t="shared" si="232"/>
        <v>48534.399999999994</v>
      </c>
      <c r="O236" s="21">
        <f t="shared" si="233"/>
        <v>15512.314093959732</v>
      </c>
      <c r="P236" s="23">
        <f t="shared" si="234"/>
        <v>64046.71409395973</v>
      </c>
      <c r="Q236" s="10" t="str">
        <f t="shared" si="235"/>
        <v>set-oct 2014</v>
      </c>
      <c r="R236" s="10" t="str">
        <f t="shared" si="236"/>
        <v>oct-nov 2014</v>
      </c>
      <c r="S236" s="24">
        <v>119</v>
      </c>
      <c r="T236" s="24">
        <v>112</v>
      </c>
      <c r="U236" s="35"/>
      <c r="V236" s="19"/>
      <c r="W236" s="19"/>
    </row>
    <row r="237" spans="2:23" x14ac:dyDescent="0.25">
      <c r="B237" s="90"/>
      <c r="C237" s="90"/>
      <c r="D237" s="2" t="s">
        <v>459</v>
      </c>
      <c r="E237" s="4">
        <v>304</v>
      </c>
      <c r="F237" s="8" t="s">
        <v>204</v>
      </c>
      <c r="G237" s="19"/>
      <c r="H237" s="19" t="s">
        <v>290</v>
      </c>
      <c r="I237" s="9">
        <v>11</v>
      </c>
      <c r="J237" s="9">
        <v>72</v>
      </c>
      <c r="K237" s="9">
        <v>9</v>
      </c>
      <c r="L237" s="30">
        <f t="shared" si="230"/>
        <v>1677.1599999999999</v>
      </c>
      <c r="M237" s="30">
        <f t="shared" si="231"/>
        <v>42.423684000000002</v>
      </c>
      <c r="N237" s="30">
        <f t="shared" si="232"/>
        <v>38492.799999999996</v>
      </c>
      <c r="O237" s="21">
        <f t="shared" si="233"/>
        <v>12302.869798657715</v>
      </c>
      <c r="P237" s="23">
        <f t="shared" si="234"/>
        <v>50795.669798657713</v>
      </c>
      <c r="Q237" s="10" t="str">
        <f t="shared" si="235"/>
        <v>set-oct 2014</v>
      </c>
      <c r="R237" s="10" t="str">
        <f t="shared" si="236"/>
        <v>oct-nov 2014</v>
      </c>
      <c r="S237" s="24">
        <v>71</v>
      </c>
      <c r="T237" s="24">
        <v>65</v>
      </c>
      <c r="U237" s="35"/>
      <c r="V237" s="19"/>
      <c r="W237" s="19"/>
    </row>
    <row r="238" spans="2:23" x14ac:dyDescent="0.25">
      <c r="B238" s="90"/>
      <c r="C238" s="90"/>
      <c r="D238" s="2" t="s">
        <v>462</v>
      </c>
      <c r="E238" s="4">
        <v>311</v>
      </c>
      <c r="F238" s="8" t="s">
        <v>197</v>
      </c>
      <c r="G238" s="19"/>
      <c r="H238" s="19" t="s">
        <v>290</v>
      </c>
      <c r="I238" s="9">
        <v>76</v>
      </c>
      <c r="J238" s="9">
        <v>224</v>
      </c>
      <c r="K238" s="9">
        <v>65</v>
      </c>
      <c r="L238" s="30">
        <f t="shared" si="230"/>
        <v>6653.95</v>
      </c>
      <c r="M238" s="30">
        <f t="shared" si="231"/>
        <v>168.31135499999999</v>
      </c>
      <c r="N238" s="30">
        <f t="shared" si="232"/>
        <v>152716</v>
      </c>
      <c r="O238" s="21">
        <f t="shared" si="233"/>
        <v>48810.298657718115</v>
      </c>
      <c r="P238" s="23">
        <f t="shared" si="234"/>
        <v>201526.29865771811</v>
      </c>
      <c r="Q238" s="10" t="str">
        <f t="shared" si="235"/>
        <v>set-oct 2014</v>
      </c>
      <c r="R238" s="10" t="str">
        <f t="shared" si="236"/>
        <v>oct-nov 2014</v>
      </c>
      <c r="S238" s="24">
        <v>190</v>
      </c>
      <c r="T238" s="24">
        <v>212</v>
      </c>
      <c r="U238" s="35"/>
      <c r="V238" s="19"/>
      <c r="W238" s="19"/>
    </row>
    <row r="239" spans="2:23" x14ac:dyDescent="0.25">
      <c r="B239" s="90"/>
      <c r="C239" s="90"/>
      <c r="D239" s="2" t="s">
        <v>463</v>
      </c>
      <c r="E239" s="4">
        <v>305</v>
      </c>
      <c r="F239" s="8" t="s">
        <v>203</v>
      </c>
      <c r="G239" s="19"/>
      <c r="H239" s="19" t="s">
        <v>290</v>
      </c>
      <c r="I239" s="9">
        <v>14</v>
      </c>
      <c r="J239" s="9">
        <v>36</v>
      </c>
      <c r="K239" s="9">
        <v>19</v>
      </c>
      <c r="L239" s="30">
        <f t="shared" si="230"/>
        <v>1257.8699999999999</v>
      </c>
      <c r="M239" s="30">
        <f t="shared" si="231"/>
        <v>31.817762999999999</v>
      </c>
      <c r="N239" s="30">
        <f t="shared" si="232"/>
        <v>28869.599999999999</v>
      </c>
      <c r="O239" s="21">
        <f t="shared" si="233"/>
        <v>9227.1523489932879</v>
      </c>
      <c r="P239" s="23">
        <f t="shared" si="234"/>
        <v>38096.752348993286</v>
      </c>
      <c r="Q239" s="10" t="str">
        <f t="shared" si="235"/>
        <v>set-oct 2014</v>
      </c>
      <c r="R239" s="10" t="str">
        <f t="shared" si="236"/>
        <v>oct-nov 2014</v>
      </c>
      <c r="S239" s="24">
        <v>53</v>
      </c>
      <c r="T239" s="24">
        <v>23</v>
      </c>
      <c r="U239" s="35"/>
      <c r="V239" s="19"/>
      <c r="W239" s="19"/>
    </row>
    <row r="240" spans="2:23" x14ac:dyDescent="0.25">
      <c r="B240" s="90"/>
      <c r="C240" s="90"/>
      <c r="D240" s="2" t="s">
        <v>460</v>
      </c>
      <c r="E240" s="4">
        <v>301</v>
      </c>
      <c r="F240" s="8" t="s">
        <v>207</v>
      </c>
      <c r="G240" s="19"/>
      <c r="H240" s="19" t="s">
        <v>290</v>
      </c>
      <c r="I240" s="9">
        <v>28</v>
      </c>
      <c r="J240" s="9">
        <v>99</v>
      </c>
      <c r="K240" s="9">
        <v>64</v>
      </c>
      <c r="L240" s="30">
        <f t="shared" si="230"/>
        <v>3481.9300000000003</v>
      </c>
      <c r="M240" s="30">
        <f t="shared" si="231"/>
        <v>88.075256999999993</v>
      </c>
      <c r="N240" s="30">
        <f t="shared" si="232"/>
        <v>79914.399999999994</v>
      </c>
      <c r="O240" s="21">
        <f t="shared" si="233"/>
        <v>25541.827516778525</v>
      </c>
      <c r="P240" s="23">
        <f t="shared" si="234"/>
        <v>105456.22751677851</v>
      </c>
      <c r="Q240" s="10" t="str">
        <f t="shared" si="235"/>
        <v>set-oct 2014</v>
      </c>
      <c r="R240" s="10" t="str">
        <f t="shared" si="236"/>
        <v>oct-nov 2014</v>
      </c>
      <c r="S240" s="24">
        <v>158</v>
      </c>
      <c r="T240" s="24">
        <v>98</v>
      </c>
      <c r="U240" s="35"/>
      <c r="V240" s="19"/>
      <c r="W240" s="19"/>
    </row>
    <row r="241" spans="2:23" x14ac:dyDescent="0.25">
      <c r="B241" s="90"/>
      <c r="C241" s="90"/>
      <c r="D241" s="2" t="s">
        <v>464</v>
      </c>
      <c r="E241" s="4">
        <v>310</v>
      </c>
      <c r="F241" s="8" t="s">
        <v>208</v>
      </c>
      <c r="G241" s="19"/>
      <c r="H241" s="19" t="s">
        <v>290</v>
      </c>
      <c r="I241" s="9">
        <v>26</v>
      </c>
      <c r="J241" s="9">
        <v>68</v>
      </c>
      <c r="K241" s="9">
        <v>23</v>
      </c>
      <c r="L241" s="30">
        <f t="shared" si="230"/>
        <v>2132.9100000000003</v>
      </c>
      <c r="M241" s="30">
        <f t="shared" si="231"/>
        <v>53.951858999999999</v>
      </c>
      <c r="N241" s="30">
        <f t="shared" si="232"/>
        <v>48952.799999999996</v>
      </c>
      <c r="O241" s="21">
        <f t="shared" si="233"/>
        <v>15646.040939597317</v>
      </c>
      <c r="P241" s="23">
        <f t="shared" si="234"/>
        <v>64598.840939597314</v>
      </c>
      <c r="Q241" s="10" t="str">
        <f t="shared" si="235"/>
        <v>set-oct 2014</v>
      </c>
      <c r="R241" s="10" t="str">
        <f t="shared" si="236"/>
        <v>oct-nov 2014</v>
      </c>
      <c r="S241" s="24">
        <v>84</v>
      </c>
      <c r="T241" s="24">
        <v>63</v>
      </c>
      <c r="U241" s="35"/>
      <c r="V241" s="19"/>
      <c r="W241" s="19"/>
    </row>
    <row r="242" spans="2:23" x14ac:dyDescent="0.25">
      <c r="B242" s="90"/>
      <c r="C242" s="90"/>
      <c r="D242" s="2" t="s">
        <v>465</v>
      </c>
      <c r="E242" s="4">
        <v>308</v>
      </c>
      <c r="F242" s="8" t="s">
        <v>209</v>
      </c>
      <c r="G242" s="19"/>
      <c r="H242" s="19" t="s">
        <v>290</v>
      </c>
      <c r="I242" s="9">
        <v>17</v>
      </c>
      <c r="J242" s="9">
        <v>93</v>
      </c>
      <c r="K242" s="9">
        <v>14</v>
      </c>
      <c r="L242" s="30">
        <f t="shared" si="230"/>
        <v>2260.52</v>
      </c>
      <c r="M242" s="30">
        <f t="shared" si="231"/>
        <v>57.179748000000004</v>
      </c>
      <c r="N242" s="30">
        <f t="shared" si="232"/>
        <v>51881.599999999999</v>
      </c>
      <c r="O242" s="21">
        <f t="shared" si="233"/>
        <v>16582.128859060402</v>
      </c>
      <c r="P242" s="23">
        <f t="shared" si="234"/>
        <v>68463.7288590604</v>
      </c>
      <c r="Q242" s="10" t="str">
        <f t="shared" si="235"/>
        <v>set-oct 2014</v>
      </c>
      <c r="R242" s="10" t="str">
        <f t="shared" si="236"/>
        <v>oct-nov 2014</v>
      </c>
      <c r="S242" s="24">
        <v>48</v>
      </c>
      <c r="T242" s="24">
        <v>40</v>
      </c>
      <c r="U242" s="35"/>
      <c r="V242" s="19"/>
      <c r="W242" s="19"/>
    </row>
    <row r="243" spans="2:23" x14ac:dyDescent="0.25">
      <c r="B243" s="90"/>
      <c r="C243" s="90"/>
      <c r="D243" s="2" t="s">
        <v>466</v>
      </c>
      <c r="E243" s="4">
        <v>300</v>
      </c>
      <c r="F243" s="8" t="s">
        <v>254</v>
      </c>
      <c r="G243" s="19"/>
      <c r="H243" s="19" t="s">
        <v>290</v>
      </c>
      <c r="I243" s="9"/>
      <c r="J243" s="9"/>
      <c r="K243" s="9"/>
      <c r="L243" s="30"/>
      <c r="M243" s="30"/>
      <c r="N243" s="30"/>
      <c r="O243" s="21"/>
      <c r="P243" s="23"/>
      <c r="Q243" s="10" t="str">
        <f t="shared" si="235"/>
        <v xml:space="preserve"> </v>
      </c>
      <c r="R243" s="10"/>
      <c r="S243" s="24"/>
      <c r="T243" s="24"/>
      <c r="U243" s="35"/>
      <c r="V243" s="19"/>
      <c r="W243" s="19"/>
    </row>
    <row r="244" spans="2:23" x14ac:dyDescent="0.25">
      <c r="B244" s="25"/>
      <c r="C244" s="25"/>
      <c r="D244" s="26"/>
      <c r="E244" s="27"/>
      <c r="F244" s="26"/>
      <c r="G244" s="28"/>
      <c r="H244" s="28"/>
      <c r="I244" s="31">
        <f>SUM(I229:I243)</f>
        <v>460</v>
      </c>
      <c r="J244" s="31">
        <f t="shared" ref="J244:K244" si="237">SUM(J229:J243)</f>
        <v>1638</v>
      </c>
      <c r="K244" s="31">
        <f t="shared" si="237"/>
        <v>456</v>
      </c>
      <c r="L244" s="32">
        <f>SUM(L229:L243)</f>
        <v>46559.420000000006</v>
      </c>
      <c r="M244" s="32">
        <f>SUM(M229:M243)</f>
        <v>1177.7183579999999</v>
      </c>
      <c r="N244" s="32">
        <f t="shared" ref="N244:P244" si="238">SUM(N229:N243)</f>
        <v>1068593.6000000001</v>
      </c>
      <c r="O244" s="32">
        <f t="shared" si="238"/>
        <v>341538.36375838926</v>
      </c>
      <c r="P244" s="32">
        <f t="shared" si="238"/>
        <v>1410131.9637583892</v>
      </c>
      <c r="Q244" s="29"/>
      <c r="R244" s="29"/>
      <c r="S244" s="31">
        <f t="shared" ref="S244:T244" si="239">SUM(S229:S243)</f>
        <v>1532</v>
      </c>
      <c r="T244" s="31">
        <f t="shared" si="239"/>
        <v>1476</v>
      </c>
      <c r="U244" s="31">
        <f t="shared" ref="U244:W244" si="240">SUM(U229:U243)</f>
        <v>0</v>
      </c>
      <c r="V244" s="31">
        <f t="shared" si="240"/>
        <v>0</v>
      </c>
      <c r="W244" s="31">
        <f t="shared" si="240"/>
        <v>0</v>
      </c>
    </row>
    <row r="245" spans="2:23" x14ac:dyDescent="0.25">
      <c r="B245" s="90" t="s">
        <v>211</v>
      </c>
      <c r="C245" s="90">
        <v>459</v>
      </c>
      <c r="D245" s="2" t="s">
        <v>467</v>
      </c>
      <c r="E245" s="4">
        <v>302</v>
      </c>
      <c r="F245" s="8" t="s">
        <v>213</v>
      </c>
      <c r="G245" s="19"/>
      <c r="H245" s="19" t="s">
        <v>290</v>
      </c>
      <c r="I245" s="9">
        <v>50</v>
      </c>
      <c r="J245" s="9">
        <v>18</v>
      </c>
      <c r="K245" s="9">
        <v>4</v>
      </c>
      <c r="L245" s="30">
        <f t="shared" ref="L245:L254" si="241">I245*$I$276+J245*$J$276+K245*$K$276</f>
        <v>1312.56</v>
      </c>
      <c r="M245" s="30">
        <f t="shared" ref="M245:M254" si="242">I245*$I$277+J245*$J$277+K245*$K$277</f>
        <v>33.201143999999999</v>
      </c>
      <c r="N245" s="30">
        <f t="shared" ref="N245:N254" si="243">I245*$I$278+J245*$J$278+K245*$K$278</f>
        <v>30124.799999999999</v>
      </c>
      <c r="O245" s="21">
        <f t="shared" ref="O245:O254" si="244">$I$279*L245</f>
        <v>9628.3328859060384</v>
      </c>
      <c r="P245" s="23">
        <f t="shared" ref="P245:P254" si="245">N245+O245</f>
        <v>39753.132885906038</v>
      </c>
      <c r="Q245" s="10" t="str">
        <f t="shared" ref="Q245:Q255" si="246">IF(L245=0," ","set-oct 2014")</f>
        <v>set-oct 2014</v>
      </c>
      <c r="R245" s="10" t="str">
        <f t="shared" ref="R245:R254" si="247">IF(L245=0," ","oct-nov 2014")</f>
        <v>oct-nov 2014</v>
      </c>
      <c r="S245" s="24">
        <v>62</v>
      </c>
      <c r="T245" s="24">
        <v>13</v>
      </c>
      <c r="U245" s="35"/>
      <c r="V245" s="19"/>
      <c r="W245" s="19"/>
    </row>
    <row r="246" spans="2:23" x14ac:dyDescent="0.25">
      <c r="B246" s="90"/>
      <c r="C246" s="90"/>
      <c r="D246" s="2" t="s">
        <v>468</v>
      </c>
      <c r="E246" s="4">
        <v>301</v>
      </c>
      <c r="F246" s="8" t="s">
        <v>216</v>
      </c>
      <c r="G246" s="19"/>
      <c r="H246" s="19" t="s">
        <v>290</v>
      </c>
      <c r="I246" s="9">
        <v>53</v>
      </c>
      <c r="J246" s="9">
        <v>12</v>
      </c>
      <c r="K246" s="9">
        <v>7</v>
      </c>
      <c r="L246" s="30">
        <f t="shared" si="241"/>
        <v>1312.56</v>
      </c>
      <c r="M246" s="30">
        <f t="shared" si="242"/>
        <v>33.201143999999999</v>
      </c>
      <c r="N246" s="30">
        <f t="shared" si="243"/>
        <v>30124.799999999996</v>
      </c>
      <c r="O246" s="21">
        <f t="shared" si="244"/>
        <v>9628.3328859060384</v>
      </c>
      <c r="P246" s="23">
        <f t="shared" si="245"/>
        <v>39753.13288590603</v>
      </c>
      <c r="Q246" s="10" t="str">
        <f t="shared" si="246"/>
        <v>set-oct 2014</v>
      </c>
      <c r="R246" s="10" t="str">
        <f t="shared" si="247"/>
        <v>oct-nov 2014</v>
      </c>
      <c r="S246" s="24">
        <v>60</v>
      </c>
      <c r="T246" s="24">
        <v>15</v>
      </c>
      <c r="U246" s="35"/>
      <c r="V246" s="19"/>
      <c r="W246" s="19"/>
    </row>
    <row r="247" spans="2:23" x14ac:dyDescent="0.25">
      <c r="B247" s="90"/>
      <c r="C247" s="90"/>
      <c r="D247" s="2" t="s">
        <v>467</v>
      </c>
      <c r="E247" s="4">
        <v>302</v>
      </c>
      <c r="F247" s="8" t="s">
        <v>214</v>
      </c>
      <c r="G247" s="19"/>
      <c r="H247" s="19" t="s">
        <v>290</v>
      </c>
      <c r="I247" s="9">
        <v>25</v>
      </c>
      <c r="J247" s="9">
        <v>13</v>
      </c>
      <c r="K247" s="9">
        <v>6</v>
      </c>
      <c r="L247" s="30">
        <f t="shared" si="241"/>
        <v>802.12</v>
      </c>
      <c r="M247" s="30">
        <f t="shared" si="242"/>
        <v>20.289587999999998</v>
      </c>
      <c r="N247" s="30">
        <f t="shared" si="243"/>
        <v>18409.599999999999</v>
      </c>
      <c r="O247" s="21">
        <f t="shared" si="244"/>
        <v>5883.9812080536913</v>
      </c>
      <c r="P247" s="23">
        <f t="shared" si="245"/>
        <v>24293.581208053689</v>
      </c>
      <c r="Q247" s="10" t="str">
        <f t="shared" si="246"/>
        <v>set-oct 2014</v>
      </c>
      <c r="R247" s="10" t="str">
        <f t="shared" si="247"/>
        <v>oct-nov 2014</v>
      </c>
      <c r="S247" s="24">
        <v>36</v>
      </c>
      <c r="T247" s="24">
        <v>17</v>
      </c>
      <c r="U247" s="35"/>
      <c r="V247" s="19"/>
      <c r="W247" s="19"/>
    </row>
    <row r="248" spans="2:23" x14ac:dyDescent="0.25">
      <c r="B248" s="90"/>
      <c r="C248" s="90"/>
      <c r="D248" s="2" t="s">
        <v>469</v>
      </c>
      <c r="E248" s="4">
        <v>305</v>
      </c>
      <c r="F248" s="8" t="s">
        <v>215</v>
      </c>
      <c r="G248" s="19"/>
      <c r="H248" s="19" t="s">
        <v>290</v>
      </c>
      <c r="I248" s="9">
        <v>102</v>
      </c>
      <c r="J248" s="9">
        <v>14</v>
      </c>
      <c r="K248" s="9">
        <v>5</v>
      </c>
      <c r="L248" s="30">
        <f t="shared" si="241"/>
        <v>2205.83</v>
      </c>
      <c r="M248" s="30">
        <f t="shared" si="242"/>
        <v>55.796366999999996</v>
      </c>
      <c r="N248" s="30">
        <f t="shared" si="243"/>
        <v>50626.399999999994</v>
      </c>
      <c r="O248" s="21">
        <f t="shared" si="244"/>
        <v>16180.948322147649</v>
      </c>
      <c r="P248" s="23">
        <f t="shared" si="245"/>
        <v>66807.348322147649</v>
      </c>
      <c r="Q248" s="10" t="str">
        <f t="shared" si="246"/>
        <v>set-oct 2014</v>
      </c>
      <c r="R248" s="10" t="str">
        <f t="shared" si="247"/>
        <v>oct-nov 2014</v>
      </c>
      <c r="S248" s="24">
        <v>93</v>
      </c>
      <c r="T248" s="24">
        <v>36</v>
      </c>
      <c r="U248" s="35"/>
      <c r="V248" s="19"/>
      <c r="W248" s="19"/>
    </row>
    <row r="249" spans="2:23" x14ac:dyDescent="0.25">
      <c r="B249" s="90"/>
      <c r="C249" s="90"/>
      <c r="D249" s="2" t="s">
        <v>467</v>
      </c>
      <c r="E249" s="4">
        <v>302</v>
      </c>
      <c r="F249" s="8" t="s">
        <v>217</v>
      </c>
      <c r="G249" s="19"/>
      <c r="H249" s="19" t="s">
        <v>290</v>
      </c>
      <c r="I249" s="9">
        <v>70</v>
      </c>
      <c r="J249" s="9">
        <v>57</v>
      </c>
      <c r="K249" s="9">
        <v>2</v>
      </c>
      <c r="L249" s="30">
        <f t="shared" si="241"/>
        <v>2351.67</v>
      </c>
      <c r="M249" s="30">
        <f t="shared" si="242"/>
        <v>59.485382999999992</v>
      </c>
      <c r="N249" s="30">
        <f t="shared" si="243"/>
        <v>53973.600000000006</v>
      </c>
      <c r="O249" s="21">
        <f t="shared" si="244"/>
        <v>17250.763087248321</v>
      </c>
      <c r="P249" s="23">
        <f t="shared" si="245"/>
        <v>71224.363087248319</v>
      </c>
      <c r="Q249" s="10" t="str">
        <f t="shared" si="246"/>
        <v>set-oct 2014</v>
      </c>
      <c r="R249" s="10" t="str">
        <f t="shared" si="247"/>
        <v>oct-nov 2014</v>
      </c>
      <c r="S249" s="24">
        <v>72</v>
      </c>
      <c r="T249" s="24">
        <v>26</v>
      </c>
      <c r="U249" s="35"/>
      <c r="V249" s="19"/>
      <c r="W249" s="19"/>
    </row>
    <row r="250" spans="2:23" x14ac:dyDescent="0.25">
      <c r="B250" s="90"/>
      <c r="C250" s="90"/>
      <c r="D250" s="2" t="s">
        <v>470</v>
      </c>
      <c r="E250" s="4">
        <v>300</v>
      </c>
      <c r="F250" s="8" t="s">
        <v>212</v>
      </c>
      <c r="G250" s="19"/>
      <c r="H250" s="19" t="s">
        <v>290</v>
      </c>
      <c r="I250" s="9">
        <v>120</v>
      </c>
      <c r="J250" s="9">
        <v>36</v>
      </c>
      <c r="K250" s="9">
        <v>6</v>
      </c>
      <c r="L250" s="30">
        <f t="shared" si="241"/>
        <v>2953.26</v>
      </c>
      <c r="M250" s="30">
        <f t="shared" si="242"/>
        <v>74.702573999999998</v>
      </c>
      <c r="N250" s="30">
        <f t="shared" si="243"/>
        <v>67780.800000000003</v>
      </c>
      <c r="O250" s="21">
        <f t="shared" si="244"/>
        <v>21663.748993288591</v>
      </c>
      <c r="P250" s="23">
        <f t="shared" si="245"/>
        <v>89444.548993288598</v>
      </c>
      <c r="Q250" s="10" t="str">
        <f t="shared" si="246"/>
        <v>set-oct 2014</v>
      </c>
      <c r="R250" s="10" t="str">
        <f t="shared" si="247"/>
        <v>oct-nov 2014</v>
      </c>
      <c r="S250" s="24">
        <v>146</v>
      </c>
      <c r="T250" s="24">
        <v>52</v>
      </c>
      <c r="U250" s="35"/>
      <c r="V250" s="19"/>
      <c r="W250" s="19"/>
    </row>
    <row r="251" spans="2:23" x14ac:dyDescent="0.25">
      <c r="B251" s="90"/>
      <c r="C251" s="90"/>
      <c r="D251" s="2" t="s">
        <v>468</v>
      </c>
      <c r="E251" s="4">
        <v>301</v>
      </c>
      <c r="F251" s="8" t="s">
        <v>218</v>
      </c>
      <c r="G251" s="19"/>
      <c r="H251" s="19" t="s">
        <v>290</v>
      </c>
      <c r="I251" s="9">
        <v>96</v>
      </c>
      <c r="J251" s="9">
        <v>16</v>
      </c>
      <c r="K251" s="9">
        <v>2</v>
      </c>
      <c r="L251" s="30">
        <f t="shared" si="241"/>
        <v>2078.2199999999998</v>
      </c>
      <c r="M251" s="30">
        <f t="shared" si="242"/>
        <v>52.568477999999999</v>
      </c>
      <c r="N251" s="30">
        <f t="shared" si="243"/>
        <v>47697.599999999999</v>
      </c>
      <c r="O251" s="21">
        <f t="shared" si="244"/>
        <v>15244.860402684561</v>
      </c>
      <c r="P251" s="23">
        <f t="shared" si="245"/>
        <v>62942.460402684563</v>
      </c>
      <c r="Q251" s="10" t="str">
        <f t="shared" si="246"/>
        <v>set-oct 2014</v>
      </c>
      <c r="R251" s="10" t="str">
        <f t="shared" si="247"/>
        <v>oct-nov 2014</v>
      </c>
      <c r="S251" s="24">
        <v>84</v>
      </c>
      <c r="T251" s="24">
        <v>22</v>
      </c>
      <c r="U251" s="35"/>
      <c r="V251" s="19"/>
      <c r="W251" s="19"/>
    </row>
    <row r="252" spans="2:23" x14ac:dyDescent="0.25">
      <c r="B252" s="90"/>
      <c r="C252" s="90"/>
      <c r="D252" s="2" t="s">
        <v>470</v>
      </c>
      <c r="E252" s="4">
        <v>300</v>
      </c>
      <c r="F252" s="8" t="s">
        <v>219</v>
      </c>
      <c r="G252" s="19"/>
      <c r="H252" s="19" t="s">
        <v>290</v>
      </c>
      <c r="I252" s="9">
        <v>77</v>
      </c>
      <c r="J252" s="9">
        <v>31</v>
      </c>
      <c r="K252" s="9">
        <v>6</v>
      </c>
      <c r="L252" s="30">
        <f t="shared" si="241"/>
        <v>2078.2200000000003</v>
      </c>
      <c r="M252" s="30">
        <f t="shared" si="242"/>
        <v>52.568477999999992</v>
      </c>
      <c r="N252" s="30">
        <f t="shared" si="243"/>
        <v>47697.599999999999</v>
      </c>
      <c r="O252" s="21">
        <f t="shared" si="244"/>
        <v>15244.860402684564</v>
      </c>
      <c r="P252" s="23">
        <f t="shared" si="245"/>
        <v>62942.460402684563</v>
      </c>
      <c r="Q252" s="10" t="str">
        <f t="shared" si="246"/>
        <v>set-oct 2014</v>
      </c>
      <c r="R252" s="10" t="str">
        <f t="shared" si="247"/>
        <v>oct-nov 2014</v>
      </c>
      <c r="S252" s="24">
        <v>88</v>
      </c>
      <c r="T252" s="24">
        <v>41</v>
      </c>
      <c r="U252" s="35"/>
      <c r="V252" s="19"/>
      <c r="W252" s="19"/>
    </row>
    <row r="253" spans="2:23" x14ac:dyDescent="0.25">
      <c r="B253" s="90"/>
      <c r="C253" s="90"/>
      <c r="D253" s="2" t="s">
        <v>468</v>
      </c>
      <c r="E253" s="4">
        <v>301</v>
      </c>
      <c r="F253" s="8" t="s">
        <v>220</v>
      </c>
      <c r="G253" s="19"/>
      <c r="H253" s="19" t="s">
        <v>290</v>
      </c>
      <c r="I253" s="9">
        <v>121</v>
      </c>
      <c r="J253" s="9">
        <v>29</v>
      </c>
      <c r="K253" s="9">
        <v>3</v>
      </c>
      <c r="L253" s="30">
        <f t="shared" si="241"/>
        <v>2789.19</v>
      </c>
      <c r="M253" s="30">
        <f t="shared" si="242"/>
        <v>70.552430999999999</v>
      </c>
      <c r="N253" s="30">
        <f t="shared" si="243"/>
        <v>64015.19999999999</v>
      </c>
      <c r="O253" s="21">
        <f t="shared" si="244"/>
        <v>20460.207382550336</v>
      </c>
      <c r="P253" s="23">
        <f t="shared" si="245"/>
        <v>84475.407382550329</v>
      </c>
      <c r="Q253" s="10" t="str">
        <f t="shared" si="246"/>
        <v>set-oct 2014</v>
      </c>
      <c r="R253" s="10" t="str">
        <f t="shared" si="247"/>
        <v>oct-nov 2014</v>
      </c>
      <c r="S253" s="24">
        <v>110</v>
      </c>
      <c r="T253" s="24">
        <v>18</v>
      </c>
      <c r="U253" s="35"/>
      <c r="V253" s="19"/>
      <c r="W253" s="19"/>
    </row>
    <row r="254" spans="2:23" x14ac:dyDescent="0.25">
      <c r="B254" s="90"/>
      <c r="C254" s="90"/>
      <c r="D254" s="2" t="s">
        <v>471</v>
      </c>
      <c r="E254" s="4">
        <v>303</v>
      </c>
      <c r="F254" s="8" t="s">
        <v>221</v>
      </c>
      <c r="G254" s="19"/>
      <c r="H254" s="19" t="s">
        <v>290</v>
      </c>
      <c r="I254" s="9">
        <v>51</v>
      </c>
      <c r="J254" s="9">
        <v>37</v>
      </c>
      <c r="K254" s="9">
        <v>3</v>
      </c>
      <c r="L254" s="30">
        <f t="shared" si="241"/>
        <v>1658.93</v>
      </c>
      <c r="M254" s="30">
        <f t="shared" si="242"/>
        <v>41.96255699999999</v>
      </c>
      <c r="N254" s="30">
        <f t="shared" si="243"/>
        <v>38074.399999999994</v>
      </c>
      <c r="O254" s="21">
        <f t="shared" si="244"/>
        <v>12169.142953020133</v>
      </c>
      <c r="P254" s="23">
        <f t="shared" si="245"/>
        <v>50243.542953020129</v>
      </c>
      <c r="Q254" s="10" t="str">
        <f t="shared" si="246"/>
        <v>set-oct 2014</v>
      </c>
      <c r="R254" s="10" t="str">
        <f t="shared" si="247"/>
        <v>oct-nov 2014</v>
      </c>
      <c r="S254" s="24">
        <v>62</v>
      </c>
      <c r="T254" s="24">
        <v>51</v>
      </c>
      <c r="U254" s="35"/>
      <c r="V254" s="19"/>
      <c r="W254" s="19"/>
    </row>
    <row r="255" spans="2:23" x14ac:dyDescent="0.25">
      <c r="B255" s="90"/>
      <c r="C255" s="90"/>
      <c r="D255" s="2" t="s">
        <v>470</v>
      </c>
      <c r="E255" s="4">
        <v>300</v>
      </c>
      <c r="F255" s="8" t="s">
        <v>258</v>
      </c>
      <c r="G255" s="19"/>
      <c r="H255" s="19" t="s">
        <v>290</v>
      </c>
      <c r="I255" s="9"/>
      <c r="J255" s="9"/>
      <c r="K255" s="9"/>
      <c r="L255" s="30"/>
      <c r="M255" s="30"/>
      <c r="N255" s="30"/>
      <c r="O255" s="21"/>
      <c r="P255" s="23"/>
      <c r="Q255" s="10" t="str">
        <f t="shared" si="246"/>
        <v xml:space="preserve"> </v>
      </c>
      <c r="R255" s="10"/>
      <c r="S255" s="36"/>
      <c r="T255" s="36"/>
      <c r="U255" s="35"/>
      <c r="V255" s="19"/>
      <c r="W255" s="19"/>
    </row>
    <row r="256" spans="2:23" x14ac:dyDescent="0.25">
      <c r="B256" s="25"/>
      <c r="C256" s="25"/>
      <c r="D256" s="26"/>
      <c r="E256" s="27"/>
      <c r="F256" s="26"/>
      <c r="G256" s="28"/>
      <c r="H256" s="28"/>
      <c r="I256" s="31">
        <f>SUM(I245:I255)</f>
        <v>765</v>
      </c>
      <c r="J256" s="31">
        <f t="shared" ref="J256:K256" si="248">SUM(J245:J255)</f>
        <v>263</v>
      </c>
      <c r="K256" s="31">
        <f t="shared" si="248"/>
        <v>44</v>
      </c>
      <c r="L256" s="32">
        <f>SUM(L245:L255)</f>
        <v>19542.559999999998</v>
      </c>
      <c r="M256" s="32">
        <f>SUM(M245:M255)</f>
        <v>494.32814400000001</v>
      </c>
      <c r="N256" s="32">
        <f t="shared" ref="N256:P256" si="249">SUM(N245:N255)</f>
        <v>448524.79999999993</v>
      </c>
      <c r="O256" s="32">
        <f t="shared" si="249"/>
        <v>143355.17852348994</v>
      </c>
      <c r="P256" s="32">
        <f t="shared" si="249"/>
        <v>591879.9785234899</v>
      </c>
      <c r="Q256" s="29"/>
      <c r="R256" s="29"/>
      <c r="S256" s="31">
        <f t="shared" ref="S256:T256" si="250">SUM(S245:S255)</f>
        <v>813</v>
      </c>
      <c r="T256" s="31">
        <f t="shared" si="250"/>
        <v>291</v>
      </c>
      <c r="U256" s="31">
        <f t="shared" ref="U256:W256" si="251">SUM(U245:U255)</f>
        <v>0</v>
      </c>
      <c r="V256" s="31">
        <f t="shared" si="251"/>
        <v>0</v>
      </c>
      <c r="W256" s="31">
        <f t="shared" si="251"/>
        <v>0</v>
      </c>
    </row>
    <row r="257" spans="2:23" x14ac:dyDescent="0.25">
      <c r="B257" s="90" t="s">
        <v>222</v>
      </c>
      <c r="C257" s="90">
        <v>460</v>
      </c>
      <c r="D257" s="34" t="s">
        <v>472</v>
      </c>
      <c r="E257" s="4">
        <v>300</v>
      </c>
      <c r="F257" s="8" t="s">
        <v>226</v>
      </c>
      <c r="G257" s="19"/>
      <c r="H257" s="19" t="s">
        <v>290</v>
      </c>
      <c r="I257" s="9">
        <v>26</v>
      </c>
      <c r="J257" s="9">
        <v>22</v>
      </c>
      <c r="K257" s="9">
        <v>0</v>
      </c>
      <c r="L257" s="30">
        <f t="shared" ref="L257:L260" si="252">I257*$I$276+J257*$J$276+K257*$K$276</f>
        <v>875.04</v>
      </c>
      <c r="M257" s="30">
        <f t="shared" ref="M257:M260" si="253">I257*$I$277+J257*$J$277+K257*$K$277</f>
        <v>22.134096</v>
      </c>
      <c r="N257" s="30">
        <f t="shared" ref="N257:N260" si="254">I257*$I$278+J257*$J$278+K257*$K$278</f>
        <v>20083.199999999997</v>
      </c>
      <c r="O257" s="21">
        <f t="shared" ref="O257:O260" si="255">$I$279*L257</f>
        <v>6418.8885906040259</v>
      </c>
      <c r="P257" s="23">
        <f t="shared" ref="P257:P260" si="256">N257+O257</f>
        <v>26502.088590604024</v>
      </c>
      <c r="Q257" s="10" t="str">
        <f t="shared" ref="Q257:Q261" si="257">IF(L257=0," ","set-oct 2014")</f>
        <v>set-oct 2014</v>
      </c>
      <c r="R257" s="10" t="str">
        <f t="shared" ref="R257:R260" si="258">IF(L257=0," ","oct-nov 2014")</f>
        <v>oct-nov 2014</v>
      </c>
      <c r="S257" s="24">
        <v>22</v>
      </c>
      <c r="T257" s="24">
        <v>8</v>
      </c>
      <c r="U257" s="8"/>
      <c r="V257" s="19"/>
      <c r="W257" s="19"/>
    </row>
    <row r="258" spans="2:23" x14ac:dyDescent="0.25">
      <c r="B258" s="90"/>
      <c r="C258" s="90"/>
      <c r="D258" s="34" t="s">
        <v>472</v>
      </c>
      <c r="E258" s="4">
        <v>300</v>
      </c>
      <c r="F258" s="8" t="s">
        <v>224</v>
      </c>
      <c r="G258" s="19"/>
      <c r="H258" s="19" t="s">
        <v>290</v>
      </c>
      <c r="I258" s="9">
        <v>22</v>
      </c>
      <c r="J258" s="9">
        <v>0</v>
      </c>
      <c r="K258" s="9">
        <v>0</v>
      </c>
      <c r="L258" s="30">
        <f t="shared" si="252"/>
        <v>401.06</v>
      </c>
      <c r="M258" s="30">
        <f t="shared" si="253"/>
        <v>10.144793999999999</v>
      </c>
      <c r="N258" s="30">
        <f t="shared" si="254"/>
        <v>9204.7999999999993</v>
      </c>
      <c r="O258" s="21">
        <f t="shared" si="255"/>
        <v>2941.9906040268456</v>
      </c>
      <c r="P258" s="23">
        <f t="shared" si="256"/>
        <v>12146.790604026844</v>
      </c>
      <c r="Q258" s="10" t="str">
        <f t="shared" si="257"/>
        <v>set-oct 2014</v>
      </c>
      <c r="R258" s="10" t="str">
        <f t="shared" si="258"/>
        <v>oct-nov 2014</v>
      </c>
      <c r="S258" s="24">
        <v>22</v>
      </c>
      <c r="T258" s="24">
        <v>0</v>
      </c>
      <c r="U258" s="8"/>
      <c r="V258" s="19"/>
      <c r="W258" s="19"/>
    </row>
    <row r="259" spans="2:23" x14ac:dyDescent="0.25">
      <c r="B259" s="90"/>
      <c r="C259" s="90"/>
      <c r="D259" s="34" t="s">
        <v>472</v>
      </c>
      <c r="E259" s="4">
        <v>300</v>
      </c>
      <c r="F259" s="8" t="s">
        <v>223</v>
      </c>
      <c r="G259" s="19"/>
      <c r="H259" s="19" t="s">
        <v>290</v>
      </c>
      <c r="I259" s="9">
        <v>109</v>
      </c>
      <c r="J259" s="9">
        <v>58</v>
      </c>
      <c r="K259" s="9">
        <v>13</v>
      </c>
      <c r="L259" s="30">
        <f t="shared" si="252"/>
        <v>3281.3999999999996</v>
      </c>
      <c r="M259" s="30">
        <f t="shared" si="253"/>
        <v>83.002859999999998</v>
      </c>
      <c r="N259" s="30">
        <f t="shared" si="254"/>
        <v>75311.999999999985</v>
      </c>
      <c r="O259" s="21">
        <f t="shared" si="255"/>
        <v>24070.832214765098</v>
      </c>
      <c r="P259" s="23">
        <f t="shared" si="256"/>
        <v>99382.832214765076</v>
      </c>
      <c r="Q259" s="10" t="str">
        <f t="shared" si="257"/>
        <v>set-oct 2014</v>
      </c>
      <c r="R259" s="10" t="str">
        <f t="shared" si="258"/>
        <v>oct-nov 2014</v>
      </c>
      <c r="S259" s="24">
        <v>138</v>
      </c>
      <c r="T259" s="24">
        <v>117</v>
      </c>
      <c r="U259" s="8"/>
      <c r="V259" s="19"/>
      <c r="W259" s="19"/>
    </row>
    <row r="260" spans="2:23" x14ac:dyDescent="0.25">
      <c r="B260" s="90"/>
      <c r="C260" s="90"/>
      <c r="D260" s="34" t="s">
        <v>472</v>
      </c>
      <c r="E260" s="4">
        <v>300</v>
      </c>
      <c r="F260" s="8" t="s">
        <v>225</v>
      </c>
      <c r="G260" s="19"/>
      <c r="H260" s="19" t="s">
        <v>290</v>
      </c>
      <c r="I260" s="9">
        <v>13</v>
      </c>
      <c r="J260" s="9">
        <v>1</v>
      </c>
      <c r="K260" s="9">
        <v>1</v>
      </c>
      <c r="L260" s="30">
        <f t="shared" si="252"/>
        <v>273.45</v>
      </c>
      <c r="M260" s="30">
        <f t="shared" si="253"/>
        <v>6.9169049999999999</v>
      </c>
      <c r="N260" s="30">
        <f t="shared" si="254"/>
        <v>6275.9999999999991</v>
      </c>
      <c r="O260" s="21">
        <f t="shared" si="255"/>
        <v>2005.9026845637582</v>
      </c>
      <c r="P260" s="23">
        <f t="shared" si="256"/>
        <v>8281.9026845637563</v>
      </c>
      <c r="Q260" s="10" t="str">
        <f t="shared" si="257"/>
        <v>set-oct 2014</v>
      </c>
      <c r="R260" s="10" t="str">
        <f t="shared" si="258"/>
        <v>oct-nov 2014</v>
      </c>
      <c r="S260" s="24">
        <v>19</v>
      </c>
      <c r="T260" s="24">
        <v>6</v>
      </c>
      <c r="U260" s="8"/>
      <c r="V260" s="19"/>
      <c r="W260" s="19"/>
    </row>
    <row r="261" spans="2:23" x14ac:dyDescent="0.25">
      <c r="B261" s="90"/>
      <c r="C261" s="90"/>
      <c r="D261" s="34" t="s">
        <v>472</v>
      </c>
      <c r="E261" s="4">
        <v>300</v>
      </c>
      <c r="F261" s="8" t="s">
        <v>255</v>
      </c>
      <c r="G261" s="19"/>
      <c r="H261" s="19" t="s">
        <v>290</v>
      </c>
      <c r="I261" s="9"/>
      <c r="J261" s="9"/>
      <c r="K261" s="9"/>
      <c r="L261" s="30"/>
      <c r="M261" s="30"/>
      <c r="N261" s="30"/>
      <c r="O261" s="21"/>
      <c r="P261" s="23"/>
      <c r="Q261" s="10" t="str">
        <f t="shared" si="257"/>
        <v xml:space="preserve"> </v>
      </c>
      <c r="R261" s="10"/>
      <c r="S261" s="8"/>
      <c r="T261" s="8"/>
      <c r="U261" s="8"/>
      <c r="V261" s="19"/>
      <c r="W261" s="19"/>
    </row>
    <row r="262" spans="2:23" x14ac:dyDescent="0.25">
      <c r="B262" s="25"/>
      <c r="C262" s="25"/>
      <c r="D262" s="26"/>
      <c r="E262" s="27"/>
      <c r="F262" s="26"/>
      <c r="G262" s="28"/>
      <c r="H262" s="28"/>
      <c r="I262" s="31">
        <f>SUM(I257:I261)</f>
        <v>170</v>
      </c>
      <c r="J262" s="31">
        <f t="shared" ref="J262:K262" si="259">SUM(J257:J261)</f>
        <v>81</v>
      </c>
      <c r="K262" s="31">
        <f t="shared" si="259"/>
        <v>14</v>
      </c>
      <c r="L262" s="32">
        <f>SUM(L257:L261)</f>
        <v>4830.95</v>
      </c>
      <c r="M262" s="32">
        <f>SUM(M257:M261)</f>
        <v>122.19865499999999</v>
      </c>
      <c r="N262" s="32">
        <f t="shared" ref="N262:P262" si="260">SUM(N257:N261)</f>
        <v>110875.99999999999</v>
      </c>
      <c r="O262" s="32">
        <f t="shared" si="260"/>
        <v>35437.614093959724</v>
      </c>
      <c r="P262" s="32">
        <f t="shared" si="260"/>
        <v>146313.61409395968</v>
      </c>
      <c r="Q262" s="29"/>
      <c r="R262" s="29"/>
      <c r="S262" s="31">
        <f t="shared" ref="S262:T262" si="261">SUM(S257:S261)</f>
        <v>201</v>
      </c>
      <c r="T262" s="31">
        <f t="shared" si="261"/>
        <v>131</v>
      </c>
      <c r="U262" s="31">
        <f t="shared" ref="U262:W262" si="262">SUM(U257:U261)</f>
        <v>0</v>
      </c>
      <c r="V262" s="31">
        <f t="shared" si="262"/>
        <v>0</v>
      </c>
      <c r="W262" s="31">
        <f t="shared" si="262"/>
        <v>0</v>
      </c>
    </row>
    <row r="263" spans="2:23" x14ac:dyDescent="0.25">
      <c r="B263" s="90" t="s">
        <v>227</v>
      </c>
      <c r="C263" s="90">
        <v>461</v>
      </c>
      <c r="D263" s="8" t="s">
        <v>473</v>
      </c>
      <c r="E263" s="4">
        <v>302</v>
      </c>
      <c r="F263" s="8" t="s">
        <v>229</v>
      </c>
      <c r="G263" s="19"/>
      <c r="H263" s="19" t="s">
        <v>290</v>
      </c>
      <c r="I263" s="9">
        <v>39</v>
      </c>
      <c r="J263" s="9">
        <v>47</v>
      </c>
      <c r="K263" s="9">
        <v>4</v>
      </c>
      <c r="L263" s="30">
        <f t="shared" ref="L263:L265" si="263">I263*$I$276+J263*$J$276+K263*$K$276</f>
        <v>1640.7000000000003</v>
      </c>
      <c r="M263" s="30">
        <f t="shared" ref="M263:M265" si="264">I263*$I$277+J263*$J$277+K263*$K$277</f>
        <v>41.501429999999992</v>
      </c>
      <c r="N263" s="30">
        <f t="shared" ref="N263:N265" si="265">I263*$I$278+J263*$J$278+K263*$K$278</f>
        <v>37655.999999999993</v>
      </c>
      <c r="O263" s="21">
        <f t="shared" ref="O263:O265" si="266">$I$279*L263</f>
        <v>12035.416107382551</v>
      </c>
      <c r="P263" s="23">
        <f t="shared" ref="P263:P265" si="267">N263+O263</f>
        <v>49691.416107382545</v>
      </c>
      <c r="Q263" s="10" t="str">
        <f t="shared" ref="Q263:Q266" si="268">IF(L263=0," ","set-oct 2014")</f>
        <v>set-oct 2014</v>
      </c>
      <c r="R263" s="10" t="str">
        <f t="shared" ref="R263:R265" si="269">IF(L263=0," ","oct-nov 2014")</f>
        <v>oct-nov 2014</v>
      </c>
      <c r="S263" s="24">
        <v>38</v>
      </c>
      <c r="T263" s="24">
        <v>8</v>
      </c>
      <c r="U263" s="35"/>
      <c r="V263" s="19"/>
      <c r="W263" s="19"/>
    </row>
    <row r="264" spans="2:23" x14ac:dyDescent="0.25">
      <c r="B264" s="90"/>
      <c r="C264" s="90"/>
      <c r="D264" s="8" t="s">
        <v>474</v>
      </c>
      <c r="E264" s="4">
        <v>301</v>
      </c>
      <c r="F264" s="8" t="s">
        <v>228</v>
      </c>
      <c r="G264" s="19"/>
      <c r="H264" s="19" t="s">
        <v>290</v>
      </c>
      <c r="I264" s="9">
        <v>82</v>
      </c>
      <c r="J264" s="9">
        <v>22</v>
      </c>
      <c r="K264" s="9">
        <v>4</v>
      </c>
      <c r="L264" s="30">
        <f t="shared" si="263"/>
        <v>1968.8400000000001</v>
      </c>
      <c r="M264" s="30">
        <f t="shared" si="264"/>
        <v>49.801715999999992</v>
      </c>
      <c r="N264" s="30">
        <f t="shared" si="265"/>
        <v>45187.19999999999</v>
      </c>
      <c r="O264" s="21">
        <f t="shared" si="266"/>
        <v>14442.499328859061</v>
      </c>
      <c r="P264" s="23">
        <f t="shared" si="267"/>
        <v>59629.699328859053</v>
      </c>
      <c r="Q264" s="10" t="str">
        <f t="shared" si="268"/>
        <v>set-oct 2014</v>
      </c>
      <c r="R264" s="10" t="str">
        <f t="shared" si="269"/>
        <v>oct-nov 2014</v>
      </c>
      <c r="S264" s="24">
        <v>95</v>
      </c>
      <c r="T264" s="24">
        <v>25</v>
      </c>
      <c r="U264" s="35"/>
      <c r="V264" s="19"/>
      <c r="W264" s="19"/>
    </row>
    <row r="265" spans="2:23" x14ac:dyDescent="0.25">
      <c r="B265" s="90"/>
      <c r="C265" s="90"/>
      <c r="D265" s="8" t="s">
        <v>475</v>
      </c>
      <c r="E265" s="4">
        <v>302</v>
      </c>
      <c r="F265" s="8" t="s">
        <v>230</v>
      </c>
      <c r="G265" s="19"/>
      <c r="H265" s="19" t="s">
        <v>290</v>
      </c>
      <c r="I265" s="9">
        <v>27</v>
      </c>
      <c r="J265" s="9">
        <v>8</v>
      </c>
      <c r="K265" s="9">
        <v>7</v>
      </c>
      <c r="L265" s="30">
        <f t="shared" si="263"/>
        <v>765.66000000000008</v>
      </c>
      <c r="M265" s="30">
        <f t="shared" si="264"/>
        <v>19.367334</v>
      </c>
      <c r="N265" s="30">
        <f t="shared" si="265"/>
        <v>17572.8</v>
      </c>
      <c r="O265" s="21">
        <f t="shared" si="266"/>
        <v>5616.5275167785239</v>
      </c>
      <c r="P265" s="23">
        <f t="shared" si="267"/>
        <v>23189.327516778525</v>
      </c>
      <c r="Q265" s="10" t="str">
        <f t="shared" si="268"/>
        <v>set-oct 2014</v>
      </c>
      <c r="R265" s="10" t="str">
        <f t="shared" si="269"/>
        <v>oct-nov 2014</v>
      </c>
      <c r="S265" s="24">
        <v>37</v>
      </c>
      <c r="T265" s="24">
        <v>5</v>
      </c>
      <c r="U265" s="35"/>
      <c r="V265" s="19"/>
      <c r="W265" s="19"/>
    </row>
    <row r="266" spans="2:23" x14ac:dyDescent="0.25">
      <c r="B266" s="90"/>
      <c r="C266" s="90"/>
      <c r="D266" s="8" t="s">
        <v>476</v>
      </c>
      <c r="E266" s="4">
        <v>300</v>
      </c>
      <c r="F266" s="8" t="s">
        <v>256</v>
      </c>
      <c r="G266" s="19"/>
      <c r="H266" s="19" t="s">
        <v>290</v>
      </c>
      <c r="I266" s="9"/>
      <c r="J266" s="9"/>
      <c r="K266" s="9"/>
      <c r="L266" s="30"/>
      <c r="M266" s="30"/>
      <c r="N266" s="30"/>
      <c r="O266" s="21"/>
      <c r="P266" s="23"/>
      <c r="Q266" s="10" t="str">
        <f t="shared" si="268"/>
        <v xml:space="preserve"> </v>
      </c>
      <c r="R266" s="10"/>
      <c r="S266" s="24"/>
      <c r="T266" s="24"/>
      <c r="U266" s="35"/>
      <c r="V266" s="19"/>
      <c r="W266" s="19"/>
    </row>
    <row r="267" spans="2:23" x14ac:dyDescent="0.25">
      <c r="B267" s="25"/>
      <c r="C267" s="25"/>
      <c r="D267" s="26"/>
      <c r="E267" s="27"/>
      <c r="F267" s="26"/>
      <c r="G267" s="28"/>
      <c r="H267" s="28"/>
      <c r="I267" s="31">
        <f>SUM(I263:I266)</f>
        <v>148</v>
      </c>
      <c r="J267" s="31">
        <f t="shared" ref="J267:K267" si="270">SUM(J263:J266)</f>
        <v>77</v>
      </c>
      <c r="K267" s="31">
        <f t="shared" si="270"/>
        <v>15</v>
      </c>
      <c r="L267" s="32">
        <f>SUM(L263:L266)</f>
        <v>4375.2000000000007</v>
      </c>
      <c r="M267" s="32">
        <f>SUM(M263:M266)</f>
        <v>110.67047999999998</v>
      </c>
      <c r="N267" s="32">
        <f t="shared" ref="N267:P267" si="271">SUM(N263:N266)</f>
        <v>100415.99999999999</v>
      </c>
      <c r="O267" s="32">
        <f t="shared" si="271"/>
        <v>32094.442953020138</v>
      </c>
      <c r="P267" s="32">
        <f t="shared" si="271"/>
        <v>132510.44295302013</v>
      </c>
      <c r="Q267" s="29"/>
      <c r="R267" s="29"/>
      <c r="S267" s="31">
        <f t="shared" ref="S267:T267" si="272">SUM(S263:S266)</f>
        <v>170</v>
      </c>
      <c r="T267" s="31">
        <f t="shared" si="272"/>
        <v>38</v>
      </c>
      <c r="U267" s="31">
        <f t="shared" ref="U267:W267" si="273">SUM(U263:U266)</f>
        <v>0</v>
      </c>
      <c r="V267" s="31">
        <f t="shared" si="273"/>
        <v>0</v>
      </c>
      <c r="W267" s="31">
        <f t="shared" si="273"/>
        <v>0</v>
      </c>
    </row>
    <row r="268" spans="2:23" x14ac:dyDescent="0.25">
      <c r="B268" s="90" t="s">
        <v>231</v>
      </c>
      <c r="C268" s="90">
        <v>462</v>
      </c>
      <c r="D268" s="8" t="s">
        <v>477</v>
      </c>
      <c r="E268" s="4">
        <v>300</v>
      </c>
      <c r="F268" s="8" t="s">
        <v>233</v>
      </c>
      <c r="G268" s="19"/>
      <c r="H268" s="19" t="s">
        <v>290</v>
      </c>
      <c r="I268" s="9">
        <v>24</v>
      </c>
      <c r="J268" s="9">
        <v>57</v>
      </c>
      <c r="K268" s="9">
        <v>14</v>
      </c>
      <c r="L268" s="30">
        <f t="shared" ref="L268:L271" si="274">I268*$I$276+J268*$J$276+K268*$K$276</f>
        <v>1731.8500000000001</v>
      </c>
      <c r="M268" s="30">
        <f t="shared" ref="M268:M271" si="275">I268*$I$277+J268*$J$277+K268*$K$277</f>
        <v>43.807065000000001</v>
      </c>
      <c r="N268" s="30">
        <f t="shared" ref="N268:N271" si="276">I268*$I$278+J268*$J$278+K268*$K$278</f>
        <v>39747.999999999993</v>
      </c>
      <c r="O268" s="21">
        <f t="shared" ref="O268:O271" si="277">$I$279*L268</f>
        <v>12704.05033557047</v>
      </c>
      <c r="P268" s="23">
        <f t="shared" ref="P268:P271" si="278">N268+O268</f>
        <v>52452.050335570464</v>
      </c>
      <c r="Q268" s="10" t="str">
        <f t="shared" ref="Q268:Q272" si="279">IF(L268=0," ","set-oct 2014")</f>
        <v>set-oct 2014</v>
      </c>
      <c r="R268" s="10" t="str">
        <f t="shared" ref="R268:R271" si="280">IF(L268=0," ","oct-nov 2014")</f>
        <v>oct-nov 2014</v>
      </c>
      <c r="S268" s="24">
        <v>62</v>
      </c>
      <c r="T268" s="24">
        <v>56</v>
      </c>
      <c r="U268" s="8"/>
      <c r="V268" s="19"/>
      <c r="W268" s="19"/>
    </row>
    <row r="269" spans="2:23" x14ac:dyDescent="0.25">
      <c r="B269" s="90"/>
      <c r="C269" s="90"/>
      <c r="D269" s="8" t="s">
        <v>477</v>
      </c>
      <c r="E269" s="4">
        <v>300</v>
      </c>
      <c r="F269" s="8" t="s">
        <v>232</v>
      </c>
      <c r="G269" s="19"/>
      <c r="H269" s="19" t="s">
        <v>290</v>
      </c>
      <c r="I269" s="9">
        <v>161</v>
      </c>
      <c r="J269" s="9">
        <v>183</v>
      </c>
      <c r="K269" s="9">
        <v>28</v>
      </c>
      <c r="L269" s="30">
        <f t="shared" si="274"/>
        <v>6781.56</v>
      </c>
      <c r="M269" s="30">
        <f t="shared" si="275"/>
        <v>171.53924399999997</v>
      </c>
      <c r="N269" s="30">
        <f t="shared" si="276"/>
        <v>155644.79999999999</v>
      </c>
      <c r="O269" s="21">
        <f t="shared" si="277"/>
        <v>49746.386577181205</v>
      </c>
      <c r="P269" s="23">
        <f t="shared" si="278"/>
        <v>205391.18657718119</v>
      </c>
      <c r="Q269" s="10" t="str">
        <f t="shared" si="279"/>
        <v>set-oct 2014</v>
      </c>
      <c r="R269" s="10" t="str">
        <f t="shared" si="280"/>
        <v>oct-nov 2014</v>
      </c>
      <c r="S269" s="24">
        <v>230</v>
      </c>
      <c r="T269" s="24">
        <v>199</v>
      </c>
      <c r="U269" s="8"/>
      <c r="V269" s="19"/>
      <c r="W269" s="19"/>
    </row>
    <row r="270" spans="2:23" x14ac:dyDescent="0.25">
      <c r="B270" s="90"/>
      <c r="C270" s="90"/>
      <c r="D270" s="8" t="s">
        <v>477</v>
      </c>
      <c r="E270" s="4">
        <v>300</v>
      </c>
      <c r="F270" s="8" t="s">
        <v>234</v>
      </c>
      <c r="G270" s="19"/>
      <c r="H270" s="19" t="s">
        <v>290</v>
      </c>
      <c r="I270" s="9">
        <v>23</v>
      </c>
      <c r="J270" s="9">
        <v>37</v>
      </c>
      <c r="K270" s="9">
        <v>15</v>
      </c>
      <c r="L270" s="30">
        <f t="shared" si="274"/>
        <v>1367.25</v>
      </c>
      <c r="M270" s="30">
        <f t="shared" si="275"/>
        <v>34.584524999999992</v>
      </c>
      <c r="N270" s="30">
        <f t="shared" si="276"/>
        <v>31380</v>
      </c>
      <c r="O270" s="21">
        <f t="shared" si="277"/>
        <v>10029.513422818791</v>
      </c>
      <c r="P270" s="23">
        <f t="shared" si="278"/>
        <v>41409.513422818789</v>
      </c>
      <c r="Q270" s="10" t="str">
        <f t="shared" si="279"/>
        <v>set-oct 2014</v>
      </c>
      <c r="R270" s="10" t="str">
        <f t="shared" si="280"/>
        <v>oct-nov 2014</v>
      </c>
      <c r="S270" s="24">
        <v>53</v>
      </c>
      <c r="T270" s="24">
        <v>36</v>
      </c>
      <c r="U270" s="8"/>
      <c r="V270" s="19"/>
      <c r="W270" s="19"/>
    </row>
    <row r="271" spans="2:23" x14ac:dyDescent="0.25">
      <c r="B271" s="90"/>
      <c r="C271" s="90"/>
      <c r="D271" s="8" t="s">
        <v>477</v>
      </c>
      <c r="E271" s="4">
        <v>300</v>
      </c>
      <c r="F271" s="8" t="s">
        <v>235</v>
      </c>
      <c r="G271" s="19"/>
      <c r="H271" s="19" t="s">
        <v>290</v>
      </c>
      <c r="I271" s="9">
        <v>6</v>
      </c>
      <c r="J271" s="9">
        <v>13</v>
      </c>
      <c r="K271" s="9">
        <v>5</v>
      </c>
      <c r="L271" s="30">
        <f t="shared" si="274"/>
        <v>437.52</v>
      </c>
      <c r="M271" s="30">
        <f t="shared" si="275"/>
        <v>11.067048</v>
      </c>
      <c r="N271" s="30">
        <f t="shared" si="276"/>
        <v>10041.599999999999</v>
      </c>
      <c r="O271" s="21">
        <f t="shared" si="277"/>
        <v>3209.444295302013</v>
      </c>
      <c r="P271" s="23">
        <f t="shared" si="278"/>
        <v>13251.044295302012</v>
      </c>
      <c r="Q271" s="10" t="str">
        <f t="shared" si="279"/>
        <v>set-oct 2014</v>
      </c>
      <c r="R271" s="10" t="str">
        <f t="shared" si="280"/>
        <v>oct-nov 2014</v>
      </c>
      <c r="S271" s="24">
        <v>11</v>
      </c>
      <c r="T271" s="24">
        <v>12</v>
      </c>
      <c r="U271" s="8"/>
      <c r="V271" s="19"/>
      <c r="W271" s="19"/>
    </row>
    <row r="272" spans="2:23" x14ac:dyDescent="0.25">
      <c r="B272" s="90"/>
      <c r="C272" s="90"/>
      <c r="D272" s="8" t="s">
        <v>477</v>
      </c>
      <c r="E272" s="4">
        <v>300</v>
      </c>
      <c r="F272" s="8" t="s">
        <v>257</v>
      </c>
      <c r="G272" s="19"/>
      <c r="H272" s="19" t="s">
        <v>290</v>
      </c>
      <c r="I272" s="9"/>
      <c r="J272" s="9"/>
      <c r="K272" s="9"/>
      <c r="L272" s="30"/>
      <c r="M272" s="30"/>
      <c r="N272" s="30"/>
      <c r="O272" s="21"/>
      <c r="P272" s="23"/>
      <c r="Q272" s="10" t="str">
        <f t="shared" si="279"/>
        <v xml:space="preserve"> </v>
      </c>
      <c r="R272" s="10"/>
      <c r="S272" s="24"/>
      <c r="T272" s="24"/>
      <c r="U272" s="8"/>
      <c r="V272" s="19"/>
      <c r="W272" s="19"/>
    </row>
    <row r="273" spans="2:23" x14ac:dyDescent="0.25">
      <c r="B273" s="25"/>
      <c r="C273" s="25"/>
      <c r="D273" s="26"/>
      <c r="E273" s="27"/>
      <c r="F273" s="26"/>
      <c r="G273" s="28"/>
      <c r="H273" s="28"/>
      <c r="I273" s="31">
        <f>SUM(I268:I272)</f>
        <v>214</v>
      </c>
      <c r="J273" s="31">
        <f t="shared" ref="J273:K273" si="281">SUM(J268:J272)</f>
        <v>290</v>
      </c>
      <c r="K273" s="31">
        <f t="shared" si="281"/>
        <v>62</v>
      </c>
      <c r="L273" s="32">
        <f>SUM(L268:L272)</f>
        <v>10318.18</v>
      </c>
      <c r="M273" s="32">
        <f>SUM(M268:M272)</f>
        <v>260.99788199999995</v>
      </c>
      <c r="N273" s="32">
        <f t="shared" ref="N273:P273" si="282">SUM(N268:N272)</f>
        <v>236814.4</v>
      </c>
      <c r="O273" s="32">
        <f t="shared" si="282"/>
        <v>75689.394630872484</v>
      </c>
      <c r="P273" s="32">
        <f t="shared" si="282"/>
        <v>312503.79463087243</v>
      </c>
      <c r="Q273" s="29"/>
      <c r="R273" s="29"/>
      <c r="S273" s="31">
        <f t="shared" ref="S273:T273" si="283">SUM(S268:S272)</f>
        <v>356</v>
      </c>
      <c r="T273" s="31">
        <f t="shared" si="283"/>
        <v>303</v>
      </c>
      <c r="U273" s="31">
        <f t="shared" ref="U273:W273" si="284">SUM(U268:U272)</f>
        <v>0</v>
      </c>
      <c r="V273" s="31">
        <f t="shared" si="284"/>
        <v>0</v>
      </c>
      <c r="W273" s="31">
        <f t="shared" si="284"/>
        <v>0</v>
      </c>
    </row>
    <row r="274" spans="2:23" s="47" customFormat="1" ht="20.25" customHeight="1" x14ac:dyDescent="0.2">
      <c r="B274" s="42" t="s">
        <v>261</v>
      </c>
      <c r="C274" s="42"/>
      <c r="D274" s="43"/>
      <c r="E274" s="44"/>
      <c r="F274" s="43"/>
      <c r="G274" s="45"/>
      <c r="H274" s="45"/>
      <c r="I274" s="46">
        <f>+I15+I37+I47+I59+I72+I87+I90+I105+I114+I127+I134+I148+I165+I170+I179+I190+I200+I205+I210+I215+I228+I244+I256+I262+I267+I273</f>
        <v>13544</v>
      </c>
      <c r="J274" s="46">
        <f t="shared" ref="J274:W274" si="285">+J15+J37+J47+J59+J72+J87+J90+J105+J114+J127+J134+J148+J165+J170+J179+J190+J200+J205+J210+J215+J228+J244+J256+J262+J267+J273</f>
        <v>13193</v>
      </c>
      <c r="K274" s="46">
        <f t="shared" si="285"/>
        <v>3448</v>
      </c>
      <c r="L274" s="48">
        <f t="shared" si="285"/>
        <v>550272.54999999993</v>
      </c>
      <c r="M274" s="48">
        <f t="shared" si="285"/>
        <v>13919.118494999999</v>
      </c>
      <c r="N274" s="48">
        <f t="shared" si="285"/>
        <v>12629404</v>
      </c>
      <c r="O274" s="48">
        <f t="shared" si="285"/>
        <v>4036544.8355704704</v>
      </c>
      <c r="P274" s="48">
        <f t="shared" si="285"/>
        <v>16665948.835570468</v>
      </c>
      <c r="Q274" s="46"/>
      <c r="R274" s="46"/>
      <c r="S274" s="46">
        <f>+S15+S37+S47+S59+S72+S87+S90+S105+S114+S127+S134+S148+S165+S170+S179+S190+S200+S205+S210+S215+S228+S244+S256+S262+S267+S273</f>
        <v>20441</v>
      </c>
      <c r="T274" s="46">
        <f t="shared" si="285"/>
        <v>12524</v>
      </c>
      <c r="U274" s="46">
        <f t="shared" si="285"/>
        <v>0</v>
      </c>
      <c r="V274" s="46">
        <f t="shared" si="285"/>
        <v>0</v>
      </c>
      <c r="W274" s="46">
        <f t="shared" si="285"/>
        <v>0</v>
      </c>
    </row>
    <row r="275" spans="2:23" x14ac:dyDescent="0.25">
      <c r="B275" s="18" t="s">
        <v>509</v>
      </c>
      <c r="O275" s="61"/>
    </row>
    <row r="276" spans="2:23" x14ac:dyDescent="0.25">
      <c r="B276" s="60"/>
      <c r="H276" s="52" t="s">
        <v>274</v>
      </c>
      <c r="I276" s="49">
        <v>18.23</v>
      </c>
      <c r="J276" s="49">
        <v>18.23</v>
      </c>
      <c r="K276" s="49">
        <v>18.23</v>
      </c>
      <c r="L276" s="7" t="s">
        <v>481</v>
      </c>
      <c r="O276" s="54"/>
    </row>
    <row r="277" spans="2:23" x14ac:dyDescent="0.25">
      <c r="H277" s="52" t="s">
        <v>479</v>
      </c>
      <c r="I277" s="51">
        <v>0.46112699999999995</v>
      </c>
      <c r="J277" s="51">
        <v>0.46112699999999995</v>
      </c>
      <c r="K277" s="51">
        <v>0.46112699999999995</v>
      </c>
      <c r="L277" s="7" t="s">
        <v>482</v>
      </c>
      <c r="N277" s="64"/>
      <c r="O277" s="53"/>
    </row>
    <row r="278" spans="2:23" x14ac:dyDescent="0.25">
      <c r="H278" s="52" t="s">
        <v>283</v>
      </c>
      <c r="I278" s="50">
        <v>418.4</v>
      </c>
      <c r="J278" s="50">
        <v>418.4</v>
      </c>
      <c r="K278" s="50">
        <v>418.4</v>
      </c>
      <c r="L278" s="7" t="s">
        <v>483</v>
      </c>
    </row>
    <row r="279" spans="2:23" x14ac:dyDescent="0.25">
      <c r="H279" s="62" t="s">
        <v>480</v>
      </c>
      <c r="I279" s="75">
        <v>7.3355373361263787</v>
      </c>
      <c r="J279" s="75">
        <v>7.3355373361263787</v>
      </c>
      <c r="K279" s="75">
        <v>7.3355373361263787</v>
      </c>
      <c r="L279" s="7" t="s">
        <v>484</v>
      </c>
    </row>
    <row r="281" spans="2:23" x14ac:dyDescent="0.25">
      <c r="B281" s="41"/>
    </row>
    <row r="282" spans="2:23" x14ac:dyDescent="0.25">
      <c r="I282" s="86"/>
    </row>
    <row r="283" spans="2:23" x14ac:dyDescent="0.25">
      <c r="I283" s="55"/>
    </row>
    <row r="284" spans="2:23" x14ac:dyDescent="0.25">
      <c r="I284" s="63"/>
    </row>
  </sheetData>
  <mergeCells count="57">
    <mergeCell ref="A2:U2"/>
    <mergeCell ref="A3:U3"/>
    <mergeCell ref="A4:U4"/>
    <mergeCell ref="A5:U5"/>
    <mergeCell ref="B263:B266"/>
    <mergeCell ref="C263:C266"/>
    <mergeCell ref="B268:B272"/>
    <mergeCell ref="C268:C272"/>
    <mergeCell ref="B229:B243"/>
    <mergeCell ref="C229:C243"/>
    <mergeCell ref="B245:B255"/>
    <mergeCell ref="C245:C255"/>
    <mergeCell ref="B257:B261"/>
    <mergeCell ref="C257:C261"/>
    <mergeCell ref="B206:B209"/>
    <mergeCell ref="C206:C209"/>
    <mergeCell ref="B211:B214"/>
    <mergeCell ref="C211:C214"/>
    <mergeCell ref="B216:B227"/>
    <mergeCell ref="C216:C227"/>
    <mergeCell ref="D171:D178"/>
    <mergeCell ref="B180:B189"/>
    <mergeCell ref="C180:C189"/>
    <mergeCell ref="B201:B204"/>
    <mergeCell ref="C201:C204"/>
    <mergeCell ref="B191:B199"/>
    <mergeCell ref="C191:C199"/>
    <mergeCell ref="B171:B178"/>
    <mergeCell ref="C171:C178"/>
    <mergeCell ref="B135:B147"/>
    <mergeCell ref="C135:C147"/>
    <mergeCell ref="B149:B164"/>
    <mergeCell ref="C149:C164"/>
    <mergeCell ref="B166:B169"/>
    <mergeCell ref="C166:C169"/>
    <mergeCell ref="B106:B113"/>
    <mergeCell ref="C106:C113"/>
    <mergeCell ref="B115:B126"/>
    <mergeCell ref="C115:C126"/>
    <mergeCell ref="B128:B133"/>
    <mergeCell ref="C128:C133"/>
    <mergeCell ref="B73:B86"/>
    <mergeCell ref="C73:C86"/>
    <mergeCell ref="B88:B89"/>
    <mergeCell ref="C88:C89"/>
    <mergeCell ref="B91:B104"/>
    <mergeCell ref="C91:C104"/>
    <mergeCell ref="B38:B46"/>
    <mergeCell ref="C38:C46"/>
    <mergeCell ref="B48:B58"/>
    <mergeCell ref="C48:C58"/>
    <mergeCell ref="B60:B71"/>
    <mergeCell ref="C60:C71"/>
    <mergeCell ref="B7:B14"/>
    <mergeCell ref="C7:C14"/>
    <mergeCell ref="B16:B36"/>
    <mergeCell ref="C16:C36"/>
  </mergeCells>
  <printOptions horizontalCentered="1"/>
  <pageMargins left="0.74803149606299213" right="0.74803149606299213" top="0.78740157480314965" bottom="0.78740157480314965" header="0" footer="0"/>
  <pageSetup paperSize="8" scale="57" fitToHeight="4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W321"/>
  <sheetViews>
    <sheetView zoomScale="80" zoomScaleNormal="80" workbookViewId="0">
      <pane xSplit="6" ySplit="7" topLeftCell="H8" activePane="bottomRight" state="frozen"/>
      <selection pane="topRight" activeCell="G1" sqref="G1"/>
      <selection pane="bottomLeft" activeCell="A8" sqref="A8"/>
      <selection pane="bottomRight" activeCell="I10" sqref="I10"/>
    </sheetView>
  </sheetViews>
  <sheetFormatPr baseColWidth="10" defaultColWidth="11.42578125" defaultRowHeight="15" x14ac:dyDescent="0.25"/>
  <cols>
    <col min="1" max="1" width="1.85546875" style="5" customWidth="1"/>
    <col min="2" max="2" width="14.85546875" style="5" customWidth="1"/>
    <col min="3" max="3" width="20.85546875" style="1" customWidth="1"/>
    <col min="4" max="4" width="37.42578125" style="1" customWidth="1"/>
    <col min="5" max="5" width="12.5703125" style="1" customWidth="1"/>
    <col min="6" max="6" width="38.140625" style="5" bestFit="1" customWidth="1"/>
    <col min="7" max="7" width="14.85546875" style="6" hidden="1" customWidth="1"/>
    <col min="8" max="8" width="15.85546875" style="6" customWidth="1"/>
    <col min="9" max="10" width="16.42578125" style="7" customWidth="1"/>
    <col min="11" max="12" width="17.7109375" style="7" customWidth="1"/>
    <col min="13" max="14" width="15.7109375" style="7" customWidth="1"/>
    <col min="15" max="15" width="18" style="7" bestFit="1" customWidth="1"/>
    <col min="16" max="16" width="17.140625" style="7" bestFit="1" customWidth="1"/>
    <col min="17" max="17" width="17.7109375" style="5" bestFit="1" customWidth="1"/>
    <col min="18" max="18" width="17.5703125" style="5" customWidth="1"/>
    <col min="19" max="19" width="20.42578125" style="5" customWidth="1"/>
    <col min="20" max="20" width="16.28515625" style="5" customWidth="1"/>
    <col min="21" max="21" width="13.85546875" style="5" bestFit="1" customWidth="1"/>
    <col min="22" max="24" width="13.85546875" style="5" hidden="1" customWidth="1"/>
    <col min="25" max="16384" width="11.42578125" style="5"/>
  </cols>
  <sheetData>
    <row r="1" spans="1:101" ht="46.5" customHeight="1" x14ac:dyDescent="0.25">
      <c r="C1" s="5"/>
      <c r="D1" s="5"/>
      <c r="E1" s="5"/>
    </row>
    <row r="2" spans="1:101" s="106" customFormat="1" ht="42" customHeight="1" x14ac:dyDescent="0.4">
      <c r="A2" s="104" t="s">
        <v>518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</row>
    <row r="3" spans="1:101" s="109" customFormat="1" ht="26.25" customHeight="1" x14ac:dyDescent="0.35">
      <c r="A3" s="107" t="s">
        <v>260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/>
      <c r="CB3" s="108"/>
      <c r="CC3" s="108"/>
      <c r="CD3" s="108"/>
      <c r="CE3" s="108"/>
      <c r="CF3" s="108"/>
      <c r="CG3" s="108"/>
      <c r="CH3" s="108"/>
      <c r="CI3" s="108"/>
      <c r="CJ3" s="108"/>
      <c r="CK3" s="108"/>
      <c r="CL3" s="108"/>
      <c r="CM3" s="108"/>
      <c r="CN3" s="108"/>
      <c r="CO3" s="108"/>
      <c r="CP3" s="108"/>
      <c r="CQ3" s="108"/>
      <c r="CR3" s="108"/>
      <c r="CS3" s="108"/>
      <c r="CT3" s="108"/>
      <c r="CU3" s="108"/>
      <c r="CV3" s="108"/>
      <c r="CW3" s="108"/>
    </row>
    <row r="4" spans="1:101" s="111" customFormat="1" ht="26.25" customHeight="1" x14ac:dyDescent="0.35">
      <c r="A4" s="107" t="s">
        <v>519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10"/>
      <c r="CA4" s="110"/>
      <c r="CB4" s="110"/>
      <c r="CC4" s="110"/>
      <c r="CD4" s="110"/>
      <c r="CE4" s="110"/>
      <c r="CF4" s="110"/>
      <c r="CG4" s="110"/>
      <c r="CH4" s="110"/>
      <c r="CI4" s="110"/>
      <c r="CJ4" s="110"/>
      <c r="CK4" s="110"/>
      <c r="CL4" s="110"/>
      <c r="CM4" s="110"/>
      <c r="CN4" s="110"/>
      <c r="CO4" s="110"/>
      <c r="CP4" s="110"/>
      <c r="CQ4" s="110"/>
      <c r="CR4" s="110"/>
      <c r="CS4" s="110"/>
      <c r="CT4" s="110"/>
      <c r="CU4" s="110"/>
      <c r="CV4" s="110"/>
      <c r="CW4" s="110"/>
    </row>
    <row r="5" spans="1:101" s="114" customFormat="1" ht="26.25" customHeight="1" x14ac:dyDescent="0.35">
      <c r="A5" s="112" t="s">
        <v>521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</row>
    <row r="6" spans="1:101" ht="9.75" customHeight="1" x14ac:dyDescent="0.25">
      <c r="C6" s="5"/>
      <c r="D6" s="5"/>
      <c r="E6" s="5"/>
    </row>
    <row r="7" spans="1:101" ht="66" x14ac:dyDescent="0.25">
      <c r="B7" s="17" t="s">
        <v>2</v>
      </c>
      <c r="C7" s="14" t="s">
        <v>267</v>
      </c>
      <c r="D7" s="12" t="s">
        <v>265</v>
      </c>
      <c r="E7" s="12" t="s">
        <v>266</v>
      </c>
      <c r="F7" s="14" t="s">
        <v>275</v>
      </c>
      <c r="G7" s="14" t="s">
        <v>276</v>
      </c>
      <c r="H7" s="14" t="s">
        <v>277</v>
      </c>
      <c r="I7" s="14" t="s">
        <v>486</v>
      </c>
      <c r="J7" s="14" t="s">
        <v>487</v>
      </c>
      <c r="K7" s="14" t="s">
        <v>488</v>
      </c>
      <c r="L7" s="14" t="s">
        <v>485</v>
      </c>
      <c r="M7" s="15" t="s">
        <v>280</v>
      </c>
      <c r="N7" s="15" t="s">
        <v>478</v>
      </c>
      <c r="O7" s="14" t="s">
        <v>281</v>
      </c>
      <c r="P7" s="14" t="s">
        <v>285</v>
      </c>
      <c r="Q7" s="14" t="s">
        <v>282</v>
      </c>
      <c r="R7" s="16" t="s">
        <v>272</v>
      </c>
      <c r="S7" s="11" t="s">
        <v>273</v>
      </c>
      <c r="T7" s="16" t="s">
        <v>291</v>
      </c>
      <c r="U7" s="16" t="s">
        <v>292</v>
      </c>
      <c r="V7" s="16" t="s">
        <v>288</v>
      </c>
      <c r="W7" s="16" t="s">
        <v>286</v>
      </c>
      <c r="X7" s="16" t="s">
        <v>287</v>
      </c>
    </row>
    <row r="8" spans="1:101" x14ac:dyDescent="0.25">
      <c r="B8" s="91" t="s">
        <v>0</v>
      </c>
      <c r="C8" s="91">
        <v>440</v>
      </c>
      <c r="D8" s="8" t="s">
        <v>271</v>
      </c>
      <c r="E8" s="4">
        <v>303</v>
      </c>
      <c r="F8" s="8" t="s">
        <v>8</v>
      </c>
      <c r="G8" s="19"/>
      <c r="H8" s="19" t="s">
        <v>290</v>
      </c>
      <c r="I8" s="9"/>
      <c r="J8" s="9"/>
      <c r="K8" s="9"/>
      <c r="L8" s="9"/>
      <c r="M8" s="30">
        <f>I8*$I$277+J8*$J$277+K8*$K$277</f>
        <v>0</v>
      </c>
      <c r="N8" s="30">
        <f>I8*$I$278+J8*$J$278+K8*$K$278</f>
        <v>0</v>
      </c>
      <c r="O8" s="30">
        <f>I8*$I$279+J8*$J$279+K8*$K$279</f>
        <v>0</v>
      </c>
      <c r="P8" s="21">
        <f>$I$280*M8</f>
        <v>0</v>
      </c>
      <c r="Q8" s="23">
        <f>O8+P8</f>
        <v>0</v>
      </c>
      <c r="R8" s="10" t="str">
        <f>IF(M8=0," ","ago-set 2014")</f>
        <v xml:space="preserve"> </v>
      </c>
      <c r="S8" s="10" t="str">
        <f>IF(M8=0," ","oct-nov 2014")</f>
        <v xml:space="preserve"> </v>
      </c>
      <c r="T8" s="24"/>
      <c r="U8" s="24"/>
      <c r="V8" s="8"/>
      <c r="W8" s="19"/>
      <c r="X8" s="19"/>
    </row>
    <row r="9" spans="1:101" x14ac:dyDescent="0.25">
      <c r="B9" s="92"/>
      <c r="C9" s="92"/>
      <c r="D9" s="8" t="s">
        <v>268</v>
      </c>
      <c r="E9" s="4">
        <v>300</v>
      </c>
      <c r="F9" s="8" t="s">
        <v>9</v>
      </c>
      <c r="G9" s="19"/>
      <c r="H9" s="19" t="s">
        <v>290</v>
      </c>
      <c r="I9" s="9"/>
      <c r="J9" s="9"/>
      <c r="K9" s="9"/>
      <c r="L9" s="9"/>
      <c r="M9" s="30">
        <f t="shared" ref="M9:M14" si="0">I9*$I$277+J9*$J$277+K9*$K$277</f>
        <v>0</v>
      </c>
      <c r="N9" s="30">
        <f t="shared" ref="N9:N14" si="1">I9*$I$278+J9*$J$278+K9*$K$278</f>
        <v>0</v>
      </c>
      <c r="O9" s="30">
        <f t="shared" ref="O9:O14" si="2">I9*$I$279+J9*$J$279+K9*$K$279</f>
        <v>0</v>
      </c>
      <c r="P9" s="21">
        <f t="shared" ref="P9:P14" si="3">$I$280*M9</f>
        <v>0</v>
      </c>
      <c r="Q9" s="23">
        <f t="shared" ref="Q9:Q14" si="4">O9+P9</f>
        <v>0</v>
      </c>
      <c r="R9" s="10" t="str">
        <f t="shared" ref="R9:R14" si="5">IF(M9=0," ","ago-set 2014")</f>
        <v xml:space="preserve"> </v>
      </c>
      <c r="S9" s="10" t="str">
        <f t="shared" ref="S9:S14" si="6">IF(M9=0," ","oct-nov 2014")</f>
        <v xml:space="preserve"> </v>
      </c>
      <c r="T9" s="24"/>
      <c r="U9" s="24"/>
      <c r="V9" s="8"/>
      <c r="W9" s="19"/>
      <c r="X9" s="19"/>
    </row>
    <row r="10" spans="1:101" x14ac:dyDescent="0.25">
      <c r="B10" s="92"/>
      <c r="C10" s="92"/>
      <c r="D10" s="8" t="s">
        <v>268</v>
      </c>
      <c r="E10" s="4">
        <v>300</v>
      </c>
      <c r="F10" s="8" t="s">
        <v>7</v>
      </c>
      <c r="G10" s="19"/>
      <c r="H10" s="19" t="s">
        <v>290</v>
      </c>
      <c r="I10" s="9"/>
      <c r="J10" s="9"/>
      <c r="K10" s="9"/>
      <c r="L10" s="9"/>
      <c r="M10" s="30">
        <f t="shared" si="0"/>
        <v>0</v>
      </c>
      <c r="N10" s="30">
        <f t="shared" si="1"/>
        <v>0</v>
      </c>
      <c r="O10" s="30">
        <f t="shared" si="2"/>
        <v>0</v>
      </c>
      <c r="P10" s="21">
        <f t="shared" si="3"/>
        <v>0</v>
      </c>
      <c r="Q10" s="23">
        <f t="shared" si="4"/>
        <v>0</v>
      </c>
      <c r="R10" s="10" t="str">
        <f t="shared" si="5"/>
        <v xml:space="preserve"> </v>
      </c>
      <c r="S10" s="10" t="str">
        <f t="shared" si="6"/>
        <v xml:space="preserve"> </v>
      </c>
      <c r="T10" s="24"/>
      <c r="U10" s="24"/>
      <c r="V10" s="8"/>
      <c r="W10" s="19"/>
      <c r="X10" s="19"/>
    </row>
    <row r="11" spans="1:101" x14ac:dyDescent="0.25">
      <c r="B11" s="92"/>
      <c r="C11" s="92"/>
      <c r="D11" s="8" t="s">
        <v>270</v>
      </c>
      <c r="E11" s="4">
        <v>302</v>
      </c>
      <c r="F11" s="8" t="s">
        <v>1</v>
      </c>
      <c r="G11" s="19"/>
      <c r="H11" s="19" t="s">
        <v>290</v>
      </c>
      <c r="I11" s="9"/>
      <c r="J11" s="9"/>
      <c r="K11" s="9"/>
      <c r="L11" s="9"/>
      <c r="M11" s="30">
        <f t="shared" si="0"/>
        <v>0</v>
      </c>
      <c r="N11" s="30">
        <f t="shared" si="1"/>
        <v>0</v>
      </c>
      <c r="O11" s="30">
        <f t="shared" si="2"/>
        <v>0</v>
      </c>
      <c r="P11" s="21">
        <f t="shared" si="3"/>
        <v>0</v>
      </c>
      <c r="Q11" s="23">
        <f t="shared" si="4"/>
        <v>0</v>
      </c>
      <c r="R11" s="10" t="str">
        <f t="shared" si="5"/>
        <v xml:space="preserve"> </v>
      </c>
      <c r="S11" s="10" t="str">
        <f t="shared" si="6"/>
        <v xml:space="preserve"> </v>
      </c>
      <c r="T11" s="24"/>
      <c r="U11" s="24"/>
      <c r="V11" s="8"/>
      <c r="W11" s="19"/>
      <c r="X11" s="19"/>
    </row>
    <row r="12" spans="1:101" x14ac:dyDescent="0.25">
      <c r="B12" s="92"/>
      <c r="C12" s="92"/>
      <c r="D12" s="8" t="s">
        <v>268</v>
      </c>
      <c r="E12" s="4">
        <v>300</v>
      </c>
      <c r="F12" s="8" t="s">
        <v>10</v>
      </c>
      <c r="G12" s="19"/>
      <c r="H12" s="19" t="s">
        <v>290</v>
      </c>
      <c r="I12" s="9"/>
      <c r="J12" s="9"/>
      <c r="K12" s="9"/>
      <c r="L12" s="9"/>
      <c r="M12" s="30">
        <f t="shared" si="0"/>
        <v>0</v>
      </c>
      <c r="N12" s="30">
        <f t="shared" si="1"/>
        <v>0</v>
      </c>
      <c r="O12" s="30">
        <f t="shared" si="2"/>
        <v>0</v>
      </c>
      <c r="P12" s="21">
        <f t="shared" si="3"/>
        <v>0</v>
      </c>
      <c r="Q12" s="23">
        <f t="shared" si="4"/>
        <v>0</v>
      </c>
      <c r="R12" s="10" t="str">
        <f t="shared" si="5"/>
        <v xml:space="preserve"> </v>
      </c>
      <c r="S12" s="10" t="str">
        <f t="shared" si="6"/>
        <v xml:space="preserve"> </v>
      </c>
      <c r="T12" s="24"/>
      <c r="U12" s="24"/>
      <c r="V12" s="8"/>
      <c r="W12" s="19"/>
      <c r="X12" s="19"/>
    </row>
    <row r="13" spans="1:101" x14ac:dyDescent="0.25">
      <c r="B13" s="92"/>
      <c r="C13" s="92"/>
      <c r="D13" s="8" t="s">
        <v>268</v>
      </c>
      <c r="E13" s="4">
        <v>300</v>
      </c>
      <c r="F13" s="8" t="s">
        <v>11</v>
      </c>
      <c r="G13" s="19"/>
      <c r="H13" s="19" t="s">
        <v>290</v>
      </c>
      <c r="I13" s="9"/>
      <c r="J13" s="9"/>
      <c r="K13" s="9"/>
      <c r="L13" s="9"/>
      <c r="M13" s="30">
        <f t="shared" si="0"/>
        <v>0</v>
      </c>
      <c r="N13" s="30">
        <f t="shared" si="1"/>
        <v>0</v>
      </c>
      <c r="O13" s="30">
        <f t="shared" si="2"/>
        <v>0</v>
      </c>
      <c r="P13" s="21">
        <f t="shared" si="3"/>
        <v>0</v>
      </c>
      <c r="Q13" s="23">
        <f t="shared" si="4"/>
        <v>0</v>
      </c>
      <c r="R13" s="10" t="str">
        <f t="shared" si="5"/>
        <v xml:space="preserve"> </v>
      </c>
      <c r="S13" s="10" t="str">
        <f t="shared" si="6"/>
        <v xml:space="preserve"> </v>
      </c>
      <c r="T13" s="24"/>
      <c r="U13" s="24"/>
      <c r="V13" s="8"/>
      <c r="W13" s="19"/>
      <c r="X13" s="19"/>
    </row>
    <row r="14" spans="1:101" x14ac:dyDescent="0.25">
      <c r="B14" s="92"/>
      <c r="C14" s="92"/>
      <c r="D14" s="8" t="s">
        <v>269</v>
      </c>
      <c r="E14" s="4">
        <v>301</v>
      </c>
      <c r="F14" s="8" t="s">
        <v>12</v>
      </c>
      <c r="G14" s="19"/>
      <c r="H14" s="19" t="s">
        <v>290</v>
      </c>
      <c r="I14" s="9"/>
      <c r="J14" s="9"/>
      <c r="K14" s="9"/>
      <c r="L14" s="9"/>
      <c r="M14" s="30">
        <f t="shared" si="0"/>
        <v>0</v>
      </c>
      <c r="N14" s="30">
        <f t="shared" si="1"/>
        <v>0</v>
      </c>
      <c r="O14" s="30">
        <f t="shared" si="2"/>
        <v>0</v>
      </c>
      <c r="P14" s="21">
        <f t="shared" si="3"/>
        <v>0</v>
      </c>
      <c r="Q14" s="23">
        <f t="shared" si="4"/>
        <v>0</v>
      </c>
      <c r="R14" s="10" t="str">
        <f t="shared" si="5"/>
        <v xml:space="preserve"> </v>
      </c>
      <c r="S14" s="10" t="str">
        <f t="shared" si="6"/>
        <v xml:space="preserve"> </v>
      </c>
      <c r="T14" s="24"/>
      <c r="U14" s="24"/>
      <c r="V14" s="8"/>
      <c r="W14" s="19"/>
      <c r="X14" s="19"/>
    </row>
    <row r="15" spans="1:101" x14ac:dyDescent="0.25">
      <c r="B15" s="93"/>
      <c r="C15" s="93"/>
      <c r="D15" s="8" t="s">
        <v>268</v>
      </c>
      <c r="E15" s="4">
        <v>300</v>
      </c>
      <c r="F15" s="8" t="s">
        <v>5</v>
      </c>
      <c r="G15" s="19"/>
      <c r="H15" s="19" t="s">
        <v>290</v>
      </c>
      <c r="I15" s="9"/>
      <c r="J15" s="9"/>
      <c r="K15" s="9"/>
      <c r="L15" s="9"/>
      <c r="M15" s="30"/>
      <c r="N15" s="30"/>
      <c r="O15" s="30"/>
      <c r="P15" s="21"/>
      <c r="Q15" s="23"/>
      <c r="R15" s="10"/>
      <c r="S15" s="10"/>
      <c r="T15" s="8"/>
      <c r="U15" s="8"/>
      <c r="V15" s="8"/>
      <c r="W15" s="19"/>
      <c r="X15" s="19"/>
    </row>
    <row r="16" spans="1:101" x14ac:dyDescent="0.25">
      <c r="B16" s="25"/>
      <c r="C16" s="25"/>
      <c r="D16" s="26"/>
      <c r="E16" s="27"/>
      <c r="F16" s="26"/>
      <c r="G16" s="28"/>
      <c r="H16" s="28"/>
      <c r="I16" s="31">
        <f>SUM(I8:I15)</f>
        <v>0</v>
      </c>
      <c r="J16" s="31">
        <f t="shared" ref="J16:L16" si="7">SUM(J8:J15)</f>
        <v>0</v>
      </c>
      <c r="K16" s="31">
        <f t="shared" si="7"/>
        <v>0</v>
      </c>
      <c r="L16" s="31">
        <f t="shared" si="7"/>
        <v>0</v>
      </c>
      <c r="M16" s="32">
        <f>SUM(M8:M15)</f>
        <v>0</v>
      </c>
      <c r="N16" s="32">
        <f>SUM(N8:N15)</f>
        <v>0</v>
      </c>
      <c r="O16" s="32">
        <f t="shared" ref="O16:Q16" si="8">SUM(O8:O15)</f>
        <v>0</v>
      </c>
      <c r="P16" s="32">
        <f t="shared" si="8"/>
        <v>0</v>
      </c>
      <c r="Q16" s="32">
        <f t="shared" si="8"/>
        <v>0</v>
      </c>
      <c r="R16" s="29"/>
      <c r="S16" s="29"/>
      <c r="T16" s="31">
        <f t="shared" ref="T16:U16" si="9">SUM(T8:T15)</f>
        <v>0</v>
      </c>
      <c r="U16" s="31">
        <f t="shared" si="9"/>
        <v>0</v>
      </c>
      <c r="V16" s="31">
        <f t="shared" ref="V16:X16" si="10">SUM(V8:V15)</f>
        <v>0</v>
      </c>
      <c r="W16" s="31">
        <f t="shared" si="10"/>
        <v>0</v>
      </c>
      <c r="X16" s="31">
        <f t="shared" si="10"/>
        <v>0</v>
      </c>
    </row>
    <row r="17" spans="2:24" x14ac:dyDescent="0.25">
      <c r="B17" s="90" t="s">
        <v>3</v>
      </c>
      <c r="C17" s="90">
        <v>441</v>
      </c>
      <c r="D17" s="8" t="s">
        <v>293</v>
      </c>
      <c r="E17" s="4">
        <v>304</v>
      </c>
      <c r="F17" s="8" t="s">
        <v>4</v>
      </c>
      <c r="G17" s="19"/>
      <c r="H17" s="19" t="s">
        <v>290</v>
      </c>
      <c r="I17" s="9"/>
      <c r="J17" s="9"/>
      <c r="K17" s="9"/>
      <c r="L17" s="9"/>
      <c r="M17" s="30">
        <f t="shared" ref="M17:M36" si="11">I17*$I$277+J17*$J$277+K17*$K$277</f>
        <v>0</v>
      </c>
      <c r="N17" s="30">
        <f t="shared" ref="N17:N36" si="12">I17*$I$278+J17*$J$278+K17*$K$278</f>
        <v>0</v>
      </c>
      <c r="O17" s="30">
        <f t="shared" ref="O17:O36" si="13">I17*$I$279+J17*$J$279+K17*$K$279</f>
        <v>0</v>
      </c>
      <c r="P17" s="21">
        <f t="shared" ref="P17:P36" si="14">$I$280*M17</f>
        <v>0</v>
      </c>
      <c r="Q17" s="23">
        <f t="shared" ref="Q17:Q36" si="15">O17+P17</f>
        <v>0</v>
      </c>
      <c r="R17" s="10" t="str">
        <f t="shared" ref="R17:R36" si="16">IF(M17=0," ","ago-set 2014")</f>
        <v xml:space="preserve"> </v>
      </c>
      <c r="S17" s="10" t="str">
        <f t="shared" ref="S17:S36" si="17">IF(M17=0," ","oct-nov 2014")</f>
        <v xml:space="preserve"> </v>
      </c>
      <c r="T17" s="24"/>
      <c r="U17" s="24"/>
      <c r="V17" s="8"/>
      <c r="W17" s="19"/>
      <c r="X17" s="19"/>
    </row>
    <row r="18" spans="2:24" x14ac:dyDescent="0.25">
      <c r="B18" s="90"/>
      <c r="C18" s="90"/>
      <c r="D18" s="8" t="s">
        <v>294</v>
      </c>
      <c r="E18" s="4">
        <v>312</v>
      </c>
      <c r="F18" s="8" t="s">
        <v>14</v>
      </c>
      <c r="G18" s="19"/>
      <c r="H18" s="19" t="s">
        <v>290</v>
      </c>
      <c r="I18" s="9"/>
      <c r="J18" s="9"/>
      <c r="K18" s="9"/>
      <c r="L18" s="9"/>
      <c r="M18" s="30">
        <f t="shared" si="11"/>
        <v>0</v>
      </c>
      <c r="N18" s="30">
        <f t="shared" si="12"/>
        <v>0</v>
      </c>
      <c r="O18" s="30">
        <f t="shared" si="13"/>
        <v>0</v>
      </c>
      <c r="P18" s="21">
        <f t="shared" si="14"/>
        <v>0</v>
      </c>
      <c r="Q18" s="23">
        <f t="shared" si="15"/>
        <v>0</v>
      </c>
      <c r="R18" s="10" t="str">
        <f t="shared" si="16"/>
        <v xml:space="preserve"> </v>
      </c>
      <c r="S18" s="10" t="str">
        <f t="shared" si="17"/>
        <v xml:space="preserve"> </v>
      </c>
      <c r="T18" s="24"/>
      <c r="U18" s="24"/>
      <c r="V18" s="8"/>
      <c r="W18" s="19"/>
      <c r="X18" s="19"/>
    </row>
    <row r="19" spans="2:24" x14ac:dyDescent="0.25">
      <c r="B19" s="90"/>
      <c r="C19" s="90"/>
      <c r="D19" s="8" t="s">
        <v>295</v>
      </c>
      <c r="E19" s="4">
        <v>314</v>
      </c>
      <c r="F19" s="8" t="s">
        <v>15</v>
      </c>
      <c r="G19" s="19"/>
      <c r="H19" s="19" t="s">
        <v>290</v>
      </c>
      <c r="I19" s="9"/>
      <c r="J19" s="9"/>
      <c r="K19" s="9"/>
      <c r="L19" s="9"/>
      <c r="M19" s="30">
        <f t="shared" si="11"/>
        <v>0</v>
      </c>
      <c r="N19" s="30">
        <f t="shared" si="12"/>
        <v>0</v>
      </c>
      <c r="O19" s="30">
        <f t="shared" si="13"/>
        <v>0</v>
      </c>
      <c r="P19" s="21">
        <f t="shared" si="14"/>
        <v>0</v>
      </c>
      <c r="Q19" s="23">
        <f t="shared" si="15"/>
        <v>0</v>
      </c>
      <c r="R19" s="10" t="str">
        <f t="shared" si="16"/>
        <v xml:space="preserve"> </v>
      </c>
      <c r="S19" s="10" t="str">
        <f t="shared" si="17"/>
        <v xml:space="preserve"> </v>
      </c>
      <c r="T19" s="24"/>
      <c r="U19" s="24"/>
      <c r="V19" s="8"/>
      <c r="W19" s="19"/>
      <c r="X19" s="19"/>
    </row>
    <row r="20" spans="2:24" x14ac:dyDescent="0.25">
      <c r="B20" s="90"/>
      <c r="C20" s="90"/>
      <c r="D20" s="8" t="s">
        <v>296</v>
      </c>
      <c r="E20" s="4">
        <v>313</v>
      </c>
      <c r="F20" s="8" t="s">
        <v>16</v>
      </c>
      <c r="G20" s="19"/>
      <c r="H20" s="19" t="s">
        <v>290</v>
      </c>
      <c r="I20" s="9"/>
      <c r="J20" s="9"/>
      <c r="K20" s="9"/>
      <c r="L20" s="9"/>
      <c r="M20" s="30">
        <f t="shared" si="11"/>
        <v>0</v>
      </c>
      <c r="N20" s="30">
        <f t="shared" si="12"/>
        <v>0</v>
      </c>
      <c r="O20" s="30">
        <f t="shared" si="13"/>
        <v>0</v>
      </c>
      <c r="P20" s="21">
        <f t="shared" si="14"/>
        <v>0</v>
      </c>
      <c r="Q20" s="23">
        <f t="shared" si="15"/>
        <v>0</v>
      </c>
      <c r="R20" s="10" t="str">
        <f t="shared" si="16"/>
        <v xml:space="preserve"> </v>
      </c>
      <c r="S20" s="10" t="str">
        <f t="shared" si="17"/>
        <v xml:space="preserve"> </v>
      </c>
      <c r="T20" s="24"/>
      <c r="U20" s="24"/>
      <c r="V20" s="8"/>
      <c r="W20" s="19"/>
      <c r="X20" s="19"/>
    </row>
    <row r="21" spans="2:24" x14ac:dyDescent="0.25">
      <c r="B21" s="90"/>
      <c r="C21" s="90"/>
      <c r="D21" s="8" t="s">
        <v>297</v>
      </c>
      <c r="E21" s="4">
        <v>315</v>
      </c>
      <c r="F21" s="8" t="s">
        <v>17</v>
      </c>
      <c r="G21" s="19"/>
      <c r="H21" s="19" t="s">
        <v>290</v>
      </c>
      <c r="I21" s="9"/>
      <c r="J21" s="9"/>
      <c r="K21" s="9"/>
      <c r="L21" s="9"/>
      <c r="M21" s="30">
        <f t="shared" si="11"/>
        <v>0</v>
      </c>
      <c r="N21" s="30">
        <f t="shared" si="12"/>
        <v>0</v>
      </c>
      <c r="O21" s="30">
        <f t="shared" si="13"/>
        <v>0</v>
      </c>
      <c r="P21" s="21">
        <f t="shared" si="14"/>
        <v>0</v>
      </c>
      <c r="Q21" s="23">
        <f t="shared" si="15"/>
        <v>0</v>
      </c>
      <c r="R21" s="10" t="str">
        <f t="shared" si="16"/>
        <v xml:space="preserve"> </v>
      </c>
      <c r="S21" s="10" t="str">
        <f t="shared" si="17"/>
        <v xml:space="preserve"> </v>
      </c>
      <c r="T21" s="24"/>
      <c r="U21" s="24"/>
      <c r="V21" s="8"/>
      <c r="W21" s="19"/>
      <c r="X21" s="19"/>
    </row>
    <row r="22" spans="2:24" x14ac:dyDescent="0.25">
      <c r="B22" s="90"/>
      <c r="C22" s="90"/>
      <c r="D22" s="8" t="s">
        <v>298</v>
      </c>
      <c r="E22" s="4">
        <v>307</v>
      </c>
      <c r="F22" s="8" t="s">
        <v>18</v>
      </c>
      <c r="G22" s="19"/>
      <c r="H22" s="19" t="s">
        <v>290</v>
      </c>
      <c r="I22" s="9"/>
      <c r="J22" s="9"/>
      <c r="K22" s="9"/>
      <c r="L22" s="9"/>
      <c r="M22" s="30">
        <f t="shared" si="11"/>
        <v>0</v>
      </c>
      <c r="N22" s="30">
        <f t="shared" si="12"/>
        <v>0</v>
      </c>
      <c r="O22" s="30">
        <f t="shared" si="13"/>
        <v>0</v>
      </c>
      <c r="P22" s="21">
        <f t="shared" si="14"/>
        <v>0</v>
      </c>
      <c r="Q22" s="23">
        <f t="shared" si="15"/>
        <v>0</v>
      </c>
      <c r="R22" s="10" t="str">
        <f t="shared" si="16"/>
        <v xml:space="preserve"> </v>
      </c>
      <c r="S22" s="10" t="str">
        <f t="shared" si="17"/>
        <v xml:space="preserve"> </v>
      </c>
      <c r="T22" s="24"/>
      <c r="U22" s="24"/>
      <c r="V22" s="8"/>
      <c r="W22" s="19"/>
      <c r="X22" s="19"/>
    </row>
    <row r="23" spans="2:24" x14ac:dyDescent="0.25">
      <c r="B23" s="90"/>
      <c r="C23" s="90"/>
      <c r="D23" s="8" t="s">
        <v>299</v>
      </c>
      <c r="E23" s="4">
        <v>310</v>
      </c>
      <c r="F23" s="8" t="s">
        <v>19</v>
      </c>
      <c r="G23" s="19"/>
      <c r="H23" s="19" t="s">
        <v>290</v>
      </c>
      <c r="I23" s="9"/>
      <c r="J23" s="9"/>
      <c r="K23" s="9"/>
      <c r="L23" s="9"/>
      <c r="M23" s="30">
        <f t="shared" si="11"/>
        <v>0</v>
      </c>
      <c r="N23" s="30">
        <f t="shared" si="12"/>
        <v>0</v>
      </c>
      <c r="O23" s="30">
        <f t="shared" si="13"/>
        <v>0</v>
      </c>
      <c r="P23" s="21">
        <f t="shared" si="14"/>
        <v>0</v>
      </c>
      <c r="Q23" s="23">
        <f t="shared" si="15"/>
        <v>0</v>
      </c>
      <c r="R23" s="10" t="str">
        <f t="shared" si="16"/>
        <v xml:space="preserve"> </v>
      </c>
      <c r="S23" s="10" t="str">
        <f t="shared" si="17"/>
        <v xml:space="preserve"> </v>
      </c>
      <c r="T23" s="24"/>
      <c r="U23" s="24"/>
      <c r="V23" s="8"/>
      <c r="W23" s="19"/>
      <c r="X23" s="19"/>
    </row>
    <row r="24" spans="2:24" x14ac:dyDescent="0.25">
      <c r="B24" s="90"/>
      <c r="C24" s="90"/>
      <c r="D24" s="8" t="s">
        <v>300</v>
      </c>
      <c r="E24" s="4">
        <v>320</v>
      </c>
      <c r="F24" s="8" t="s">
        <v>20</v>
      </c>
      <c r="G24" s="19"/>
      <c r="H24" s="19" t="s">
        <v>290</v>
      </c>
      <c r="I24" s="9"/>
      <c r="J24" s="9"/>
      <c r="K24" s="9"/>
      <c r="L24" s="9"/>
      <c r="M24" s="30">
        <f t="shared" si="11"/>
        <v>0</v>
      </c>
      <c r="N24" s="30">
        <f t="shared" si="12"/>
        <v>0</v>
      </c>
      <c r="O24" s="30">
        <f t="shared" si="13"/>
        <v>0</v>
      </c>
      <c r="P24" s="21">
        <f t="shared" si="14"/>
        <v>0</v>
      </c>
      <c r="Q24" s="23">
        <f t="shared" si="15"/>
        <v>0</v>
      </c>
      <c r="R24" s="10" t="str">
        <f t="shared" si="16"/>
        <v xml:space="preserve"> </v>
      </c>
      <c r="S24" s="10" t="str">
        <f t="shared" si="17"/>
        <v xml:space="preserve"> </v>
      </c>
      <c r="T24" s="24"/>
      <c r="U24" s="24"/>
      <c r="V24" s="8"/>
      <c r="W24" s="19"/>
      <c r="X24" s="19"/>
    </row>
    <row r="25" spans="2:24" x14ac:dyDescent="0.25">
      <c r="B25" s="90"/>
      <c r="C25" s="90"/>
      <c r="D25" s="8" t="s">
        <v>301</v>
      </c>
      <c r="E25" s="4">
        <v>311</v>
      </c>
      <c r="F25" s="8" t="s">
        <v>13</v>
      </c>
      <c r="G25" s="19"/>
      <c r="H25" s="19" t="s">
        <v>290</v>
      </c>
      <c r="I25" s="9"/>
      <c r="J25" s="9"/>
      <c r="K25" s="9"/>
      <c r="L25" s="9"/>
      <c r="M25" s="30">
        <f t="shared" si="11"/>
        <v>0</v>
      </c>
      <c r="N25" s="30">
        <f t="shared" si="12"/>
        <v>0</v>
      </c>
      <c r="O25" s="30">
        <f t="shared" si="13"/>
        <v>0</v>
      </c>
      <c r="P25" s="21">
        <f t="shared" si="14"/>
        <v>0</v>
      </c>
      <c r="Q25" s="23">
        <f t="shared" si="15"/>
        <v>0</v>
      </c>
      <c r="R25" s="10" t="str">
        <f t="shared" si="16"/>
        <v xml:space="preserve"> </v>
      </c>
      <c r="S25" s="10" t="str">
        <f t="shared" si="17"/>
        <v xml:space="preserve"> </v>
      </c>
      <c r="T25" s="24"/>
      <c r="U25" s="24"/>
      <c r="V25" s="8"/>
      <c r="W25" s="19"/>
      <c r="X25" s="19"/>
    </row>
    <row r="26" spans="2:24" x14ac:dyDescent="0.25">
      <c r="B26" s="90"/>
      <c r="C26" s="90"/>
      <c r="D26" s="8" t="s">
        <v>302</v>
      </c>
      <c r="E26" s="4">
        <v>308</v>
      </c>
      <c r="F26" s="8" t="s">
        <v>21</v>
      </c>
      <c r="G26" s="19"/>
      <c r="H26" s="19" t="s">
        <v>290</v>
      </c>
      <c r="I26" s="9"/>
      <c r="J26" s="9"/>
      <c r="K26" s="9"/>
      <c r="L26" s="9"/>
      <c r="M26" s="30">
        <f t="shared" si="11"/>
        <v>0</v>
      </c>
      <c r="N26" s="30">
        <f t="shared" si="12"/>
        <v>0</v>
      </c>
      <c r="O26" s="30">
        <f t="shared" si="13"/>
        <v>0</v>
      </c>
      <c r="P26" s="21">
        <f t="shared" si="14"/>
        <v>0</v>
      </c>
      <c r="Q26" s="23">
        <f t="shared" si="15"/>
        <v>0</v>
      </c>
      <c r="R26" s="10" t="str">
        <f t="shared" si="16"/>
        <v xml:space="preserve"> </v>
      </c>
      <c r="S26" s="10" t="str">
        <f t="shared" si="17"/>
        <v xml:space="preserve"> </v>
      </c>
      <c r="T26" s="24"/>
      <c r="U26" s="24"/>
      <c r="V26" s="8"/>
      <c r="W26" s="19"/>
      <c r="X26" s="19"/>
    </row>
    <row r="27" spans="2:24" x14ac:dyDescent="0.25">
      <c r="B27" s="90"/>
      <c r="C27" s="90"/>
      <c r="D27" s="8" t="s">
        <v>303</v>
      </c>
      <c r="E27" s="4">
        <v>303</v>
      </c>
      <c r="F27" s="8" t="s">
        <v>22</v>
      </c>
      <c r="G27" s="19"/>
      <c r="H27" s="19" t="s">
        <v>290</v>
      </c>
      <c r="I27" s="9"/>
      <c r="J27" s="9"/>
      <c r="K27" s="9"/>
      <c r="L27" s="9"/>
      <c r="M27" s="30">
        <f t="shared" si="11"/>
        <v>0</v>
      </c>
      <c r="N27" s="30">
        <f t="shared" si="12"/>
        <v>0</v>
      </c>
      <c r="O27" s="30">
        <f t="shared" si="13"/>
        <v>0</v>
      </c>
      <c r="P27" s="21">
        <f t="shared" si="14"/>
        <v>0</v>
      </c>
      <c r="Q27" s="23">
        <f t="shared" si="15"/>
        <v>0</v>
      </c>
      <c r="R27" s="10" t="str">
        <f t="shared" si="16"/>
        <v xml:space="preserve"> </v>
      </c>
      <c r="S27" s="10" t="str">
        <f t="shared" si="17"/>
        <v xml:space="preserve"> </v>
      </c>
      <c r="T27" s="24"/>
      <c r="U27" s="24"/>
      <c r="V27" s="8"/>
      <c r="W27" s="19"/>
      <c r="X27" s="19"/>
    </row>
    <row r="28" spans="2:24" x14ac:dyDescent="0.25">
      <c r="B28" s="90"/>
      <c r="C28" s="90"/>
      <c r="D28" s="8" t="s">
        <v>304</v>
      </c>
      <c r="E28" s="4">
        <v>302</v>
      </c>
      <c r="F28" s="8" t="s">
        <v>23</v>
      </c>
      <c r="G28" s="19"/>
      <c r="H28" s="19" t="s">
        <v>290</v>
      </c>
      <c r="I28" s="9"/>
      <c r="J28" s="9"/>
      <c r="K28" s="9"/>
      <c r="L28" s="9"/>
      <c r="M28" s="30">
        <f t="shared" si="11"/>
        <v>0</v>
      </c>
      <c r="N28" s="30">
        <f t="shared" si="12"/>
        <v>0</v>
      </c>
      <c r="O28" s="30">
        <f t="shared" si="13"/>
        <v>0</v>
      </c>
      <c r="P28" s="21">
        <f t="shared" si="14"/>
        <v>0</v>
      </c>
      <c r="Q28" s="23">
        <f t="shared" si="15"/>
        <v>0</v>
      </c>
      <c r="R28" s="10" t="str">
        <f t="shared" si="16"/>
        <v xml:space="preserve"> </v>
      </c>
      <c r="S28" s="10" t="str">
        <f t="shared" si="17"/>
        <v xml:space="preserve"> </v>
      </c>
      <c r="T28" s="24"/>
      <c r="U28" s="24"/>
      <c r="V28" s="8"/>
      <c r="W28" s="19"/>
      <c r="X28" s="19"/>
    </row>
    <row r="29" spans="2:24" x14ac:dyDescent="0.25">
      <c r="B29" s="90"/>
      <c r="C29" s="90"/>
      <c r="D29" s="8" t="s">
        <v>305</v>
      </c>
      <c r="E29" s="4">
        <v>316</v>
      </c>
      <c r="F29" s="8" t="s">
        <v>24</v>
      </c>
      <c r="G29" s="19"/>
      <c r="H29" s="19" t="s">
        <v>290</v>
      </c>
      <c r="I29" s="9"/>
      <c r="J29" s="9"/>
      <c r="K29" s="9"/>
      <c r="L29" s="9"/>
      <c r="M29" s="30">
        <f t="shared" si="11"/>
        <v>0</v>
      </c>
      <c r="N29" s="30">
        <f t="shared" si="12"/>
        <v>0</v>
      </c>
      <c r="O29" s="30">
        <f t="shared" si="13"/>
        <v>0</v>
      </c>
      <c r="P29" s="21">
        <f t="shared" si="14"/>
        <v>0</v>
      </c>
      <c r="Q29" s="23">
        <f t="shared" si="15"/>
        <v>0</v>
      </c>
      <c r="R29" s="10" t="str">
        <f t="shared" si="16"/>
        <v xml:space="preserve"> </v>
      </c>
      <c r="S29" s="10" t="str">
        <f t="shared" si="17"/>
        <v xml:space="preserve"> </v>
      </c>
      <c r="T29" s="24"/>
      <c r="U29" s="24"/>
      <c r="V29" s="8"/>
      <c r="W29" s="19"/>
      <c r="X29" s="19"/>
    </row>
    <row r="30" spans="2:24" x14ac:dyDescent="0.25">
      <c r="B30" s="90"/>
      <c r="C30" s="90"/>
      <c r="D30" s="8" t="s">
        <v>306</v>
      </c>
      <c r="E30" s="4">
        <v>317</v>
      </c>
      <c r="F30" s="8" t="s">
        <v>25</v>
      </c>
      <c r="G30" s="19"/>
      <c r="H30" s="19" t="s">
        <v>290</v>
      </c>
      <c r="I30" s="9"/>
      <c r="J30" s="9"/>
      <c r="K30" s="9"/>
      <c r="L30" s="9"/>
      <c r="M30" s="30">
        <f t="shared" si="11"/>
        <v>0</v>
      </c>
      <c r="N30" s="30">
        <f t="shared" si="12"/>
        <v>0</v>
      </c>
      <c r="O30" s="30">
        <f t="shared" si="13"/>
        <v>0</v>
      </c>
      <c r="P30" s="21">
        <f t="shared" si="14"/>
        <v>0</v>
      </c>
      <c r="Q30" s="23">
        <f t="shared" si="15"/>
        <v>0</v>
      </c>
      <c r="R30" s="10" t="str">
        <f t="shared" si="16"/>
        <v xml:space="preserve"> </v>
      </c>
      <c r="S30" s="10" t="str">
        <f t="shared" si="17"/>
        <v xml:space="preserve"> </v>
      </c>
      <c r="T30" s="24"/>
      <c r="U30" s="24"/>
      <c r="V30" s="8"/>
      <c r="W30" s="19"/>
      <c r="X30" s="19"/>
    </row>
    <row r="31" spans="2:24" x14ac:dyDescent="0.25">
      <c r="B31" s="90"/>
      <c r="C31" s="90"/>
      <c r="D31" s="8" t="s">
        <v>307</v>
      </c>
      <c r="E31" s="4">
        <v>309</v>
      </c>
      <c r="F31" s="8" t="s">
        <v>26</v>
      </c>
      <c r="G31" s="19"/>
      <c r="H31" s="19" t="s">
        <v>290</v>
      </c>
      <c r="I31" s="9"/>
      <c r="J31" s="9"/>
      <c r="K31" s="9"/>
      <c r="L31" s="9"/>
      <c r="M31" s="30">
        <f t="shared" si="11"/>
        <v>0</v>
      </c>
      <c r="N31" s="30">
        <f t="shared" si="12"/>
        <v>0</v>
      </c>
      <c r="O31" s="30">
        <f t="shared" si="13"/>
        <v>0</v>
      </c>
      <c r="P31" s="21">
        <f t="shared" si="14"/>
        <v>0</v>
      </c>
      <c r="Q31" s="23">
        <f t="shared" si="15"/>
        <v>0</v>
      </c>
      <c r="R31" s="10" t="str">
        <f t="shared" si="16"/>
        <v xml:space="preserve"> </v>
      </c>
      <c r="S31" s="10" t="str">
        <f t="shared" si="17"/>
        <v xml:space="preserve"> </v>
      </c>
      <c r="T31" s="24"/>
      <c r="U31" s="24"/>
      <c r="V31" s="8"/>
      <c r="W31" s="19"/>
      <c r="X31" s="19"/>
    </row>
    <row r="32" spans="2:24" x14ac:dyDescent="0.25">
      <c r="B32" s="90"/>
      <c r="C32" s="90"/>
      <c r="D32" s="8" t="s">
        <v>308</v>
      </c>
      <c r="E32" s="4">
        <v>305</v>
      </c>
      <c r="F32" s="8" t="s">
        <v>27</v>
      </c>
      <c r="G32" s="19"/>
      <c r="H32" s="19" t="s">
        <v>290</v>
      </c>
      <c r="I32" s="9"/>
      <c r="J32" s="9"/>
      <c r="K32" s="9"/>
      <c r="L32" s="9"/>
      <c r="M32" s="30">
        <f t="shared" si="11"/>
        <v>0</v>
      </c>
      <c r="N32" s="30">
        <f t="shared" si="12"/>
        <v>0</v>
      </c>
      <c r="O32" s="30">
        <f t="shared" si="13"/>
        <v>0</v>
      </c>
      <c r="P32" s="21">
        <f t="shared" si="14"/>
        <v>0</v>
      </c>
      <c r="Q32" s="23">
        <f t="shared" si="15"/>
        <v>0</v>
      </c>
      <c r="R32" s="10" t="str">
        <f t="shared" si="16"/>
        <v xml:space="preserve"> </v>
      </c>
      <c r="S32" s="10" t="str">
        <f t="shared" si="17"/>
        <v xml:space="preserve"> </v>
      </c>
      <c r="T32" s="24"/>
      <c r="U32" s="24"/>
      <c r="V32" s="8"/>
      <c r="W32" s="19"/>
      <c r="X32" s="19"/>
    </row>
    <row r="33" spans="2:24" x14ac:dyDescent="0.25">
      <c r="B33" s="90"/>
      <c r="C33" s="90"/>
      <c r="D33" s="8" t="s">
        <v>309</v>
      </c>
      <c r="E33" s="4">
        <v>318</v>
      </c>
      <c r="F33" s="8" t="s">
        <v>28</v>
      </c>
      <c r="G33" s="19"/>
      <c r="H33" s="19" t="s">
        <v>290</v>
      </c>
      <c r="I33" s="9"/>
      <c r="J33" s="9"/>
      <c r="K33" s="9"/>
      <c r="L33" s="9"/>
      <c r="M33" s="30">
        <f t="shared" si="11"/>
        <v>0</v>
      </c>
      <c r="N33" s="30">
        <f t="shared" si="12"/>
        <v>0</v>
      </c>
      <c r="O33" s="30">
        <f t="shared" si="13"/>
        <v>0</v>
      </c>
      <c r="P33" s="21">
        <f t="shared" si="14"/>
        <v>0</v>
      </c>
      <c r="Q33" s="23">
        <f t="shared" si="15"/>
        <v>0</v>
      </c>
      <c r="R33" s="10" t="str">
        <f t="shared" si="16"/>
        <v xml:space="preserve"> </v>
      </c>
      <c r="S33" s="10" t="str">
        <f t="shared" si="17"/>
        <v xml:space="preserve"> </v>
      </c>
      <c r="T33" s="24"/>
      <c r="U33" s="24"/>
      <c r="V33" s="8"/>
      <c r="W33" s="19"/>
      <c r="X33" s="19"/>
    </row>
    <row r="34" spans="2:24" x14ac:dyDescent="0.25">
      <c r="B34" s="90"/>
      <c r="C34" s="90"/>
      <c r="D34" s="8" t="s">
        <v>310</v>
      </c>
      <c r="E34" s="4">
        <v>301</v>
      </c>
      <c r="F34" s="8" t="s">
        <v>29</v>
      </c>
      <c r="G34" s="19"/>
      <c r="H34" s="19" t="s">
        <v>290</v>
      </c>
      <c r="I34" s="9"/>
      <c r="J34" s="9"/>
      <c r="K34" s="9"/>
      <c r="L34" s="9"/>
      <c r="M34" s="30">
        <f t="shared" si="11"/>
        <v>0</v>
      </c>
      <c r="N34" s="30">
        <f t="shared" si="12"/>
        <v>0</v>
      </c>
      <c r="O34" s="30">
        <f t="shared" si="13"/>
        <v>0</v>
      </c>
      <c r="P34" s="21">
        <f t="shared" si="14"/>
        <v>0</v>
      </c>
      <c r="Q34" s="23">
        <f t="shared" si="15"/>
        <v>0</v>
      </c>
      <c r="R34" s="10" t="str">
        <f t="shared" si="16"/>
        <v xml:space="preserve"> </v>
      </c>
      <c r="S34" s="10" t="str">
        <f t="shared" si="17"/>
        <v xml:space="preserve"> </v>
      </c>
      <c r="T34" s="24"/>
      <c r="U34" s="24"/>
      <c r="V34" s="8"/>
      <c r="W34" s="19"/>
      <c r="X34" s="19"/>
    </row>
    <row r="35" spans="2:24" x14ac:dyDescent="0.25">
      <c r="B35" s="90"/>
      <c r="C35" s="90"/>
      <c r="D35" s="8" t="s">
        <v>311</v>
      </c>
      <c r="E35" s="4">
        <v>306</v>
      </c>
      <c r="F35" s="8" t="s">
        <v>30</v>
      </c>
      <c r="G35" s="19"/>
      <c r="H35" s="19" t="s">
        <v>290</v>
      </c>
      <c r="I35" s="9"/>
      <c r="J35" s="9"/>
      <c r="K35" s="9"/>
      <c r="L35" s="9"/>
      <c r="M35" s="30">
        <f t="shared" si="11"/>
        <v>0</v>
      </c>
      <c r="N35" s="30">
        <f t="shared" si="12"/>
        <v>0</v>
      </c>
      <c r="O35" s="30">
        <f t="shared" si="13"/>
        <v>0</v>
      </c>
      <c r="P35" s="21">
        <f t="shared" si="14"/>
        <v>0</v>
      </c>
      <c r="Q35" s="23">
        <f t="shared" si="15"/>
        <v>0</v>
      </c>
      <c r="R35" s="10" t="str">
        <f t="shared" si="16"/>
        <v xml:space="preserve"> </v>
      </c>
      <c r="S35" s="10" t="str">
        <f t="shared" si="17"/>
        <v xml:space="preserve"> </v>
      </c>
      <c r="T35" s="24"/>
      <c r="U35" s="24"/>
      <c r="V35" s="8"/>
      <c r="W35" s="19"/>
      <c r="X35" s="19"/>
    </row>
    <row r="36" spans="2:24" x14ac:dyDescent="0.25">
      <c r="B36" s="90"/>
      <c r="C36" s="90"/>
      <c r="D36" s="8" t="s">
        <v>312</v>
      </c>
      <c r="E36" s="4">
        <v>319</v>
      </c>
      <c r="F36" s="8" t="s">
        <v>31</v>
      </c>
      <c r="G36" s="19"/>
      <c r="H36" s="19" t="s">
        <v>290</v>
      </c>
      <c r="I36" s="9"/>
      <c r="J36" s="9"/>
      <c r="K36" s="9"/>
      <c r="L36" s="9"/>
      <c r="M36" s="30">
        <f t="shared" si="11"/>
        <v>0</v>
      </c>
      <c r="N36" s="30">
        <f t="shared" si="12"/>
        <v>0</v>
      </c>
      <c r="O36" s="30">
        <f t="shared" si="13"/>
        <v>0</v>
      </c>
      <c r="P36" s="21">
        <f t="shared" si="14"/>
        <v>0</v>
      </c>
      <c r="Q36" s="23">
        <f t="shared" si="15"/>
        <v>0</v>
      </c>
      <c r="R36" s="10" t="str">
        <f t="shared" si="16"/>
        <v xml:space="preserve"> </v>
      </c>
      <c r="S36" s="10" t="str">
        <f t="shared" si="17"/>
        <v xml:space="preserve"> </v>
      </c>
      <c r="T36" s="24"/>
      <c r="U36" s="24"/>
      <c r="V36" s="8"/>
      <c r="W36" s="19"/>
      <c r="X36" s="19"/>
    </row>
    <row r="37" spans="2:24" x14ac:dyDescent="0.25">
      <c r="B37" s="90"/>
      <c r="C37" s="90"/>
      <c r="D37" s="8" t="s">
        <v>313</v>
      </c>
      <c r="E37" s="4">
        <v>300</v>
      </c>
      <c r="F37" s="8" t="s">
        <v>6</v>
      </c>
      <c r="G37" s="19"/>
      <c r="H37" s="19" t="s">
        <v>290</v>
      </c>
      <c r="I37" s="9"/>
      <c r="J37" s="9"/>
      <c r="K37" s="9"/>
      <c r="L37" s="9"/>
      <c r="M37" s="30"/>
      <c r="N37" s="30"/>
      <c r="O37" s="30"/>
      <c r="P37" s="21"/>
      <c r="Q37" s="23"/>
      <c r="R37" s="10"/>
      <c r="S37" s="10"/>
      <c r="T37" s="8"/>
      <c r="U37" s="8"/>
      <c r="V37" s="8"/>
      <c r="W37" s="19"/>
      <c r="X37" s="19"/>
    </row>
    <row r="38" spans="2:24" x14ac:dyDescent="0.25">
      <c r="B38" s="25"/>
      <c r="C38" s="25"/>
      <c r="D38" s="26"/>
      <c r="E38" s="27"/>
      <c r="F38" s="26"/>
      <c r="G38" s="28"/>
      <c r="H38" s="28"/>
      <c r="I38" s="31">
        <f>SUM(I17:I37)</f>
        <v>0</v>
      </c>
      <c r="J38" s="31">
        <f t="shared" ref="J38:L38" si="18">SUM(J17:J37)</f>
        <v>0</v>
      </c>
      <c r="K38" s="31">
        <f t="shared" si="18"/>
        <v>0</v>
      </c>
      <c r="L38" s="31">
        <f t="shared" si="18"/>
        <v>0</v>
      </c>
      <c r="M38" s="32">
        <f>SUM(M17:M37)</f>
        <v>0</v>
      </c>
      <c r="N38" s="32">
        <f>SUM(N17:N37)</f>
        <v>0</v>
      </c>
      <c r="O38" s="32">
        <f t="shared" ref="O38:Q38" si="19">SUM(O17:O37)</f>
        <v>0</v>
      </c>
      <c r="P38" s="32">
        <f t="shared" si="19"/>
        <v>0</v>
      </c>
      <c r="Q38" s="32">
        <f t="shared" si="19"/>
        <v>0</v>
      </c>
      <c r="R38" s="29"/>
      <c r="S38" s="29"/>
      <c r="T38" s="31">
        <f t="shared" ref="T38:U38" si="20">SUM(T17:T37)</f>
        <v>0</v>
      </c>
      <c r="U38" s="31">
        <f t="shared" si="20"/>
        <v>0</v>
      </c>
      <c r="V38" s="31">
        <f t="shared" ref="V38:X38" si="21">SUM(V17:V37)</f>
        <v>0</v>
      </c>
      <c r="W38" s="31">
        <f t="shared" si="21"/>
        <v>0</v>
      </c>
      <c r="X38" s="31">
        <f t="shared" si="21"/>
        <v>0</v>
      </c>
    </row>
    <row r="39" spans="2:24" x14ac:dyDescent="0.25">
      <c r="B39" s="90" t="s">
        <v>32</v>
      </c>
      <c r="C39" s="90">
        <v>442</v>
      </c>
      <c r="D39" s="8" t="s">
        <v>315</v>
      </c>
      <c r="E39" s="4">
        <v>307</v>
      </c>
      <c r="F39" s="8" t="s">
        <v>33</v>
      </c>
      <c r="G39" s="19"/>
      <c r="H39" s="19" t="s">
        <v>290</v>
      </c>
      <c r="I39" s="9">
        <v>99</v>
      </c>
      <c r="J39" s="9">
        <v>21</v>
      </c>
      <c r="K39" s="9">
        <v>50</v>
      </c>
      <c r="L39" s="9"/>
      <c r="M39" s="30">
        <f t="shared" ref="M39:M46" si="22">I39*$I$277+J39*$J$277+K39*$K$277</f>
        <v>23478.5</v>
      </c>
      <c r="N39" s="30">
        <f t="shared" ref="N39:N46" si="23">I39*$I$278+J39*$J$278+K39*$K$278</f>
        <v>499.77268342000002</v>
      </c>
      <c r="O39" s="30">
        <f t="shared" ref="O39:O46" si="24">I39*$I$279+J39*$J$279+K39*$K$279</f>
        <v>497871.39077069995</v>
      </c>
      <c r="P39" s="21">
        <f t="shared" ref="P39:P47" si="25">$I$280*M39</f>
        <v>64512.655334052142</v>
      </c>
      <c r="Q39" s="23">
        <f t="shared" ref="Q39:Q46" si="26">O39+P39</f>
        <v>562384.04610475211</v>
      </c>
      <c r="R39" s="10" t="str">
        <f t="shared" ref="R39:R46" si="27">IF(M39=0," ","nov-dic 2014")</f>
        <v>nov-dic 2014</v>
      </c>
      <c r="S39" s="10" t="str">
        <f t="shared" ref="S39:S46" si="28">IF(M39=0," ","dic 2014-ene 2015")</f>
        <v>dic 2014-ene 2015</v>
      </c>
      <c r="T39" s="24">
        <v>180</v>
      </c>
      <c r="U39" s="24">
        <v>1</v>
      </c>
      <c r="V39" s="8"/>
      <c r="W39" s="19"/>
      <c r="X39" s="19"/>
    </row>
    <row r="40" spans="2:24" x14ac:dyDescent="0.25">
      <c r="B40" s="90"/>
      <c r="C40" s="90"/>
      <c r="D40" s="8" t="s">
        <v>316</v>
      </c>
      <c r="E40" s="4">
        <v>301</v>
      </c>
      <c r="F40" s="8" t="s">
        <v>34</v>
      </c>
      <c r="G40" s="19"/>
      <c r="H40" s="19" t="s">
        <v>290</v>
      </c>
      <c r="I40" s="9">
        <v>153</v>
      </c>
      <c r="J40" s="9">
        <v>87</v>
      </c>
      <c r="K40" s="9">
        <v>62</v>
      </c>
      <c r="L40" s="9"/>
      <c r="M40" s="30">
        <f t="shared" si="22"/>
        <v>40143.5</v>
      </c>
      <c r="N40" s="30">
        <f t="shared" si="23"/>
        <v>869.57613106000008</v>
      </c>
      <c r="O40" s="30">
        <f t="shared" si="24"/>
        <v>856663.76450545108</v>
      </c>
      <c r="P40" s="21">
        <f t="shared" si="25"/>
        <v>110303.63010424525</v>
      </c>
      <c r="Q40" s="23">
        <f t="shared" si="26"/>
        <v>966967.39460969635</v>
      </c>
      <c r="R40" s="10" t="str">
        <f t="shared" si="27"/>
        <v>nov-dic 2014</v>
      </c>
      <c r="S40" s="10" t="str">
        <f t="shared" si="28"/>
        <v>dic 2014-ene 2015</v>
      </c>
      <c r="T40" s="24">
        <v>270</v>
      </c>
      <c r="U40" s="24">
        <v>53</v>
      </c>
      <c r="V40" s="8"/>
      <c r="W40" s="19"/>
      <c r="X40" s="19"/>
    </row>
    <row r="41" spans="2:24" x14ac:dyDescent="0.25">
      <c r="B41" s="90"/>
      <c r="C41" s="90"/>
      <c r="D41" s="8" t="s">
        <v>317</v>
      </c>
      <c r="E41" s="4">
        <v>300</v>
      </c>
      <c r="F41" s="8" t="s">
        <v>35</v>
      </c>
      <c r="G41" s="19"/>
      <c r="H41" s="19" t="s">
        <v>290</v>
      </c>
      <c r="I41" s="9">
        <v>17</v>
      </c>
      <c r="J41" s="9">
        <v>5</v>
      </c>
      <c r="K41" s="9">
        <v>5</v>
      </c>
      <c r="L41" s="9"/>
      <c r="M41" s="30">
        <f t="shared" si="22"/>
        <v>3676.5</v>
      </c>
      <c r="N41" s="30">
        <f t="shared" si="23"/>
        <v>78.764124820000006</v>
      </c>
      <c r="O41" s="30">
        <f t="shared" si="24"/>
        <v>78142.748841342313</v>
      </c>
      <c r="P41" s="21">
        <f t="shared" si="25"/>
        <v>10102.041328689767</v>
      </c>
      <c r="Q41" s="23">
        <f t="shared" si="26"/>
        <v>88244.79017003208</v>
      </c>
      <c r="R41" s="10" t="str">
        <f t="shared" si="27"/>
        <v>nov-dic 2014</v>
      </c>
      <c r="S41" s="10" t="str">
        <f t="shared" si="28"/>
        <v>dic 2014-ene 2015</v>
      </c>
      <c r="T41" s="24">
        <v>25</v>
      </c>
      <c r="U41" s="24">
        <v>4</v>
      </c>
      <c r="V41" s="8"/>
      <c r="W41" s="19"/>
      <c r="X41" s="19"/>
    </row>
    <row r="42" spans="2:24" x14ac:dyDescent="0.25">
      <c r="B42" s="90"/>
      <c r="C42" s="90"/>
      <c r="D42" s="8" t="s">
        <v>318</v>
      </c>
      <c r="E42" s="4">
        <v>306</v>
      </c>
      <c r="F42" s="20" t="s">
        <v>259</v>
      </c>
      <c r="G42" s="19"/>
      <c r="H42" s="19" t="s">
        <v>290</v>
      </c>
      <c r="I42" s="9">
        <v>44</v>
      </c>
      <c r="J42" s="9">
        <v>13</v>
      </c>
      <c r="K42" s="9">
        <v>8</v>
      </c>
      <c r="L42" s="9"/>
      <c r="M42" s="30">
        <f t="shared" si="22"/>
        <v>8820.5</v>
      </c>
      <c r="N42" s="30">
        <f t="shared" si="23"/>
        <v>189.26358906000002</v>
      </c>
      <c r="O42" s="30">
        <f t="shared" si="24"/>
        <v>187582.92088655851</v>
      </c>
      <c r="P42" s="21">
        <f t="shared" si="25"/>
        <v>24236.381215750876</v>
      </c>
      <c r="Q42" s="23">
        <f t="shared" si="26"/>
        <v>211819.30210230939</v>
      </c>
      <c r="R42" s="10" t="str">
        <f t="shared" si="27"/>
        <v>nov-dic 2014</v>
      </c>
      <c r="S42" s="10" t="str">
        <f t="shared" si="28"/>
        <v>dic 2014-ene 2015</v>
      </c>
      <c r="T42" s="24">
        <v>64</v>
      </c>
      <c r="U42" s="24">
        <v>9</v>
      </c>
      <c r="V42" s="8"/>
      <c r="W42" s="19"/>
      <c r="X42" s="19"/>
    </row>
    <row r="43" spans="2:24" x14ac:dyDescent="0.25">
      <c r="B43" s="90"/>
      <c r="C43" s="90"/>
      <c r="D43" s="8" t="s">
        <v>319</v>
      </c>
      <c r="E43" s="4">
        <v>303</v>
      </c>
      <c r="F43" s="8" t="s">
        <v>37</v>
      </c>
      <c r="G43" s="19"/>
      <c r="H43" s="19" t="s">
        <v>290</v>
      </c>
      <c r="I43" s="9">
        <v>85</v>
      </c>
      <c r="J43" s="9">
        <v>79</v>
      </c>
      <c r="K43" s="9">
        <v>30</v>
      </c>
      <c r="L43" s="9"/>
      <c r="M43" s="30">
        <f t="shared" si="22"/>
        <v>25059.5</v>
      </c>
      <c r="N43" s="30">
        <f t="shared" si="23"/>
        <v>550.11138161999997</v>
      </c>
      <c r="O43" s="30">
        <f t="shared" si="24"/>
        <v>537382.08725538757</v>
      </c>
      <c r="P43" s="21">
        <f t="shared" si="25"/>
        <v>68856.821617380992</v>
      </c>
      <c r="Q43" s="23">
        <f t="shared" si="26"/>
        <v>606238.90887276852</v>
      </c>
      <c r="R43" s="10" t="str">
        <f t="shared" si="27"/>
        <v>nov-dic 2014</v>
      </c>
      <c r="S43" s="10" t="str">
        <f t="shared" si="28"/>
        <v>dic 2014-ene 2015</v>
      </c>
      <c r="T43" s="24">
        <v>137</v>
      </c>
      <c r="U43" s="24">
        <v>8</v>
      </c>
      <c r="V43" s="8"/>
      <c r="W43" s="19"/>
      <c r="X43" s="19"/>
    </row>
    <row r="44" spans="2:24" x14ac:dyDescent="0.25">
      <c r="B44" s="90"/>
      <c r="C44" s="90"/>
      <c r="D44" s="8" t="s">
        <v>320</v>
      </c>
      <c r="E44" s="4">
        <v>302</v>
      </c>
      <c r="F44" s="8" t="s">
        <v>36</v>
      </c>
      <c r="G44" s="19"/>
      <c r="H44" s="19" t="s">
        <v>290</v>
      </c>
      <c r="I44" s="9">
        <v>103</v>
      </c>
      <c r="J44" s="9">
        <v>52</v>
      </c>
      <c r="K44" s="9">
        <v>41</v>
      </c>
      <c r="L44" s="9"/>
      <c r="M44" s="30">
        <f t="shared" si="22"/>
        <v>26194</v>
      </c>
      <c r="N44" s="30">
        <f t="shared" si="23"/>
        <v>566.00038119999999</v>
      </c>
      <c r="O44" s="30">
        <f t="shared" si="24"/>
        <v>558476.59307323082</v>
      </c>
      <c r="P44" s="21">
        <f t="shared" si="25"/>
        <v>71974.125000326341</v>
      </c>
      <c r="Q44" s="23">
        <f t="shared" si="26"/>
        <v>630450.71807355713</v>
      </c>
      <c r="R44" s="10" t="str">
        <f t="shared" si="27"/>
        <v>nov-dic 2014</v>
      </c>
      <c r="S44" s="10" t="str">
        <f t="shared" si="28"/>
        <v>dic 2014-ene 2015</v>
      </c>
      <c r="T44" s="24">
        <v>169</v>
      </c>
      <c r="U44" s="24">
        <v>38</v>
      </c>
      <c r="V44" s="8"/>
      <c r="W44" s="19"/>
      <c r="X44" s="19"/>
    </row>
    <row r="45" spans="2:24" x14ac:dyDescent="0.25">
      <c r="B45" s="90"/>
      <c r="C45" s="90"/>
      <c r="D45" s="8" t="s">
        <v>321</v>
      </c>
      <c r="E45" s="4">
        <v>304</v>
      </c>
      <c r="F45" s="8" t="s">
        <v>38</v>
      </c>
      <c r="G45" s="19"/>
      <c r="H45" s="19" t="s">
        <v>290</v>
      </c>
      <c r="I45" s="9">
        <v>34</v>
      </c>
      <c r="J45" s="9">
        <v>38</v>
      </c>
      <c r="K45" s="9">
        <v>16</v>
      </c>
      <c r="L45" s="9"/>
      <c r="M45" s="30">
        <f t="shared" si="22"/>
        <v>11299</v>
      </c>
      <c r="N45" s="30">
        <f t="shared" si="23"/>
        <v>248.73975684000004</v>
      </c>
      <c r="O45" s="30">
        <f t="shared" si="24"/>
        <v>242550.2567655145</v>
      </c>
      <c r="P45" s="21">
        <f t="shared" si="25"/>
        <v>31046.638099514672</v>
      </c>
      <c r="Q45" s="23">
        <f t="shared" si="26"/>
        <v>273596.89486502914</v>
      </c>
      <c r="R45" s="10" t="str">
        <f t="shared" si="27"/>
        <v>nov-dic 2014</v>
      </c>
      <c r="S45" s="10" t="str">
        <f t="shared" si="28"/>
        <v>dic 2014-ene 2015</v>
      </c>
      <c r="T45" s="24">
        <v>62</v>
      </c>
      <c r="U45" s="24">
        <v>23</v>
      </c>
      <c r="V45" s="8"/>
      <c r="W45" s="19"/>
      <c r="X45" s="19"/>
    </row>
    <row r="46" spans="2:24" x14ac:dyDescent="0.25">
      <c r="B46" s="90"/>
      <c r="C46" s="90"/>
      <c r="D46" s="8" t="s">
        <v>322</v>
      </c>
      <c r="E46" s="4">
        <v>305</v>
      </c>
      <c r="F46" s="8" t="s">
        <v>39</v>
      </c>
      <c r="G46" s="19"/>
      <c r="H46" s="19" t="s">
        <v>290</v>
      </c>
      <c r="I46" s="9">
        <v>24</v>
      </c>
      <c r="J46" s="9">
        <v>16</v>
      </c>
      <c r="K46" s="9">
        <v>12</v>
      </c>
      <c r="L46" s="9"/>
      <c r="M46" s="30">
        <f t="shared" si="22"/>
        <v>6880</v>
      </c>
      <c r="N46" s="30">
        <f t="shared" si="23"/>
        <v>149.35368783999999</v>
      </c>
      <c r="O46" s="30">
        <f t="shared" si="24"/>
        <v>146934.68516305619</v>
      </c>
      <c r="P46" s="21">
        <f t="shared" si="25"/>
        <v>18904.40482561828</v>
      </c>
      <c r="Q46" s="23">
        <f t="shared" si="26"/>
        <v>165839.08998867447</v>
      </c>
      <c r="R46" s="10" t="str">
        <f t="shared" si="27"/>
        <v>nov-dic 2014</v>
      </c>
      <c r="S46" s="10" t="str">
        <f t="shared" si="28"/>
        <v>dic 2014-ene 2015</v>
      </c>
      <c r="T46" s="24">
        <v>40</v>
      </c>
      <c r="U46" s="24">
        <v>9</v>
      </c>
      <c r="V46" s="8"/>
      <c r="W46" s="19"/>
      <c r="X46" s="19"/>
    </row>
    <row r="47" spans="2:24" x14ac:dyDescent="0.25">
      <c r="B47" s="90"/>
      <c r="C47" s="90"/>
      <c r="D47" s="8" t="s">
        <v>317</v>
      </c>
      <c r="E47" s="4">
        <v>300</v>
      </c>
      <c r="F47" s="8" t="s">
        <v>236</v>
      </c>
      <c r="G47" s="19"/>
      <c r="H47" s="19" t="s">
        <v>290</v>
      </c>
      <c r="I47" s="9"/>
      <c r="J47" s="9"/>
      <c r="K47" s="9"/>
      <c r="L47" s="9"/>
      <c r="M47" s="30"/>
      <c r="N47" s="30"/>
      <c r="O47" s="30"/>
      <c r="P47" s="21">
        <f t="shared" si="25"/>
        <v>0</v>
      </c>
      <c r="Q47" s="23"/>
      <c r="R47" s="10" t="str">
        <f t="shared" ref="R47" si="29">IF(M47=0," ","oct-nov 2014")</f>
        <v xml:space="preserve"> </v>
      </c>
      <c r="S47" s="10" t="str">
        <f t="shared" ref="S47" si="30">IF(M47=0," ","nov-dic 2014")</f>
        <v xml:space="preserve"> </v>
      </c>
      <c r="T47" s="8"/>
      <c r="U47" s="8"/>
      <c r="V47" s="8"/>
      <c r="W47" s="19"/>
      <c r="X47" s="19"/>
    </row>
    <row r="48" spans="2:24" x14ac:dyDescent="0.25">
      <c r="B48" s="25"/>
      <c r="C48" s="25"/>
      <c r="D48" s="26"/>
      <c r="E48" s="27"/>
      <c r="F48" s="26"/>
      <c r="G48" s="28"/>
      <c r="H48" s="28"/>
      <c r="I48" s="31">
        <f>SUM(I39:I47)</f>
        <v>559</v>
      </c>
      <c r="J48" s="31">
        <f t="shared" ref="J48:L48" si="31">SUM(J39:J47)</f>
        <v>311</v>
      </c>
      <c r="K48" s="31">
        <f t="shared" si="31"/>
        <v>224</v>
      </c>
      <c r="L48" s="31">
        <f t="shared" si="31"/>
        <v>0</v>
      </c>
      <c r="M48" s="32">
        <f>SUM(M39:M47)</f>
        <v>145551.5</v>
      </c>
      <c r="N48" s="32">
        <f>SUM(N39:N47)</f>
        <v>3151.5817358600002</v>
      </c>
      <c r="O48" s="32">
        <f t="shared" ref="O48:Q48" si="32">SUM(O39:O47)</f>
        <v>3105604.4472612403</v>
      </c>
      <c r="P48" s="32">
        <f t="shared" si="32"/>
        <v>399936.69752557832</v>
      </c>
      <c r="Q48" s="32">
        <f t="shared" si="32"/>
        <v>3505541.1447868189</v>
      </c>
      <c r="R48" s="29"/>
      <c r="S48" s="29"/>
      <c r="T48" s="31">
        <f t="shared" ref="T48:U48" si="33">SUM(T39:T47)</f>
        <v>947</v>
      </c>
      <c r="U48" s="31">
        <f t="shared" si="33"/>
        <v>145</v>
      </c>
      <c r="V48" s="31">
        <f t="shared" ref="V48:X48" si="34">SUM(V39:V47)</f>
        <v>0</v>
      </c>
      <c r="W48" s="31">
        <f t="shared" si="34"/>
        <v>0</v>
      </c>
      <c r="X48" s="31">
        <f t="shared" si="34"/>
        <v>0</v>
      </c>
    </row>
    <row r="49" spans="2:24" x14ac:dyDescent="0.25">
      <c r="B49" s="90" t="s">
        <v>40</v>
      </c>
      <c r="C49" s="90">
        <v>443</v>
      </c>
      <c r="D49" s="33" t="s">
        <v>324</v>
      </c>
      <c r="E49" s="4">
        <v>302</v>
      </c>
      <c r="F49" s="8" t="s">
        <v>41</v>
      </c>
      <c r="G49" s="19"/>
      <c r="H49" s="19" t="s">
        <v>290</v>
      </c>
      <c r="I49" s="9"/>
      <c r="J49" s="9"/>
      <c r="K49" s="9"/>
      <c r="L49" s="9"/>
      <c r="M49" s="30">
        <f t="shared" ref="M49:M58" si="35">I49*$I$277+J49*$J$277+K49*$K$277</f>
        <v>0</v>
      </c>
      <c r="N49" s="30">
        <f t="shared" ref="N49:N58" si="36">I49*$I$278+J49*$J$278+K49*$K$278</f>
        <v>0</v>
      </c>
      <c r="O49" s="30">
        <f t="shared" ref="O49:O58" si="37">I49*$I$279+J49*$J$279+K49*$K$279</f>
        <v>0</v>
      </c>
      <c r="P49" s="21">
        <f t="shared" ref="P49:P58" si="38">$I$280*M49</f>
        <v>0</v>
      </c>
      <c r="Q49" s="23">
        <f t="shared" ref="Q49:Q58" si="39">O49+P49</f>
        <v>0</v>
      </c>
      <c r="R49" s="10" t="str">
        <f t="shared" ref="R49:R58" si="40">IF(M49=0," ","ago-set 2014")</f>
        <v xml:space="preserve"> </v>
      </c>
      <c r="S49" s="10" t="str">
        <f t="shared" ref="S49:S58" si="41">IF(M49=0," ","oct-nov 2014")</f>
        <v xml:space="preserve"> </v>
      </c>
      <c r="T49" s="24"/>
      <c r="U49" s="24"/>
      <c r="V49" s="8"/>
      <c r="W49" s="19"/>
      <c r="X49" s="19"/>
    </row>
    <row r="50" spans="2:24" x14ac:dyDescent="0.25">
      <c r="B50" s="90"/>
      <c r="C50" s="90"/>
      <c r="D50" s="33" t="s">
        <v>325</v>
      </c>
      <c r="E50" s="4">
        <v>303</v>
      </c>
      <c r="F50" s="8" t="s">
        <v>42</v>
      </c>
      <c r="G50" s="19"/>
      <c r="H50" s="19" t="s">
        <v>290</v>
      </c>
      <c r="I50" s="9"/>
      <c r="J50" s="9"/>
      <c r="K50" s="9"/>
      <c r="L50" s="9"/>
      <c r="M50" s="30">
        <f t="shared" si="35"/>
        <v>0</v>
      </c>
      <c r="N50" s="30">
        <f t="shared" si="36"/>
        <v>0</v>
      </c>
      <c r="O50" s="30">
        <f t="shared" si="37"/>
        <v>0</v>
      </c>
      <c r="P50" s="21">
        <f t="shared" si="38"/>
        <v>0</v>
      </c>
      <c r="Q50" s="23">
        <f t="shared" si="39"/>
        <v>0</v>
      </c>
      <c r="R50" s="10" t="str">
        <f t="shared" si="40"/>
        <v xml:space="preserve"> </v>
      </c>
      <c r="S50" s="10" t="str">
        <f t="shared" si="41"/>
        <v xml:space="preserve"> </v>
      </c>
      <c r="T50" s="24"/>
      <c r="U50" s="24"/>
      <c r="V50" s="8"/>
      <c r="W50" s="19"/>
      <c r="X50" s="19"/>
    </row>
    <row r="51" spans="2:24" x14ac:dyDescent="0.25">
      <c r="B51" s="90"/>
      <c r="C51" s="90"/>
      <c r="D51" s="33" t="s">
        <v>326</v>
      </c>
      <c r="E51" s="4">
        <v>300</v>
      </c>
      <c r="F51" s="8" t="s">
        <v>43</v>
      </c>
      <c r="G51" s="19"/>
      <c r="H51" s="19" t="s">
        <v>290</v>
      </c>
      <c r="I51" s="9"/>
      <c r="J51" s="9"/>
      <c r="K51" s="9"/>
      <c r="L51" s="9"/>
      <c r="M51" s="30">
        <f t="shared" si="35"/>
        <v>0</v>
      </c>
      <c r="N51" s="30">
        <f t="shared" si="36"/>
        <v>0</v>
      </c>
      <c r="O51" s="30">
        <f t="shared" si="37"/>
        <v>0</v>
      </c>
      <c r="P51" s="21">
        <f t="shared" si="38"/>
        <v>0</v>
      </c>
      <c r="Q51" s="23">
        <f t="shared" si="39"/>
        <v>0</v>
      </c>
      <c r="R51" s="10" t="str">
        <f t="shared" si="40"/>
        <v xml:space="preserve"> </v>
      </c>
      <c r="S51" s="10" t="str">
        <f t="shared" si="41"/>
        <v xml:space="preserve"> </v>
      </c>
      <c r="T51" s="24"/>
      <c r="U51" s="24"/>
      <c r="V51" s="8"/>
      <c r="W51" s="19"/>
      <c r="X51" s="19"/>
    </row>
    <row r="52" spans="2:24" x14ac:dyDescent="0.25">
      <c r="B52" s="90"/>
      <c r="C52" s="90"/>
      <c r="D52" s="33" t="s">
        <v>326</v>
      </c>
      <c r="E52" s="4">
        <v>300</v>
      </c>
      <c r="F52" s="8" t="s">
        <v>44</v>
      </c>
      <c r="G52" s="19"/>
      <c r="H52" s="19" t="s">
        <v>290</v>
      </c>
      <c r="I52" s="9"/>
      <c r="J52" s="9"/>
      <c r="K52" s="9"/>
      <c r="L52" s="9"/>
      <c r="M52" s="30">
        <f t="shared" si="35"/>
        <v>0</v>
      </c>
      <c r="N52" s="30">
        <f t="shared" si="36"/>
        <v>0</v>
      </c>
      <c r="O52" s="30">
        <f t="shared" si="37"/>
        <v>0</v>
      </c>
      <c r="P52" s="21">
        <f t="shared" si="38"/>
        <v>0</v>
      </c>
      <c r="Q52" s="23">
        <f t="shared" si="39"/>
        <v>0</v>
      </c>
      <c r="R52" s="10" t="str">
        <f t="shared" si="40"/>
        <v xml:space="preserve"> </v>
      </c>
      <c r="S52" s="10" t="str">
        <f t="shared" si="41"/>
        <v xml:space="preserve"> </v>
      </c>
      <c r="T52" s="24"/>
      <c r="U52" s="24"/>
      <c r="V52" s="8"/>
      <c r="W52" s="19"/>
      <c r="X52" s="19"/>
    </row>
    <row r="53" spans="2:24" x14ac:dyDescent="0.25">
      <c r="B53" s="90"/>
      <c r="C53" s="90"/>
      <c r="D53" s="33" t="s">
        <v>326</v>
      </c>
      <c r="E53" s="4">
        <v>300</v>
      </c>
      <c r="F53" s="8" t="s">
        <v>45</v>
      </c>
      <c r="G53" s="19"/>
      <c r="H53" s="19" t="s">
        <v>290</v>
      </c>
      <c r="I53" s="9"/>
      <c r="J53" s="9"/>
      <c r="K53" s="9"/>
      <c r="L53" s="9"/>
      <c r="M53" s="30">
        <f t="shared" si="35"/>
        <v>0</v>
      </c>
      <c r="N53" s="30">
        <f t="shared" si="36"/>
        <v>0</v>
      </c>
      <c r="O53" s="30">
        <f t="shared" si="37"/>
        <v>0</v>
      </c>
      <c r="P53" s="21">
        <f t="shared" si="38"/>
        <v>0</v>
      </c>
      <c r="Q53" s="23">
        <f t="shared" si="39"/>
        <v>0</v>
      </c>
      <c r="R53" s="10" t="str">
        <f t="shared" si="40"/>
        <v xml:space="preserve"> </v>
      </c>
      <c r="S53" s="10" t="str">
        <f t="shared" si="41"/>
        <v xml:space="preserve"> </v>
      </c>
      <c r="T53" s="24"/>
      <c r="U53" s="24"/>
      <c r="V53" s="8"/>
      <c r="W53" s="19"/>
      <c r="X53" s="19"/>
    </row>
    <row r="54" spans="2:24" x14ac:dyDescent="0.25">
      <c r="B54" s="90"/>
      <c r="C54" s="90"/>
      <c r="D54" s="33" t="s">
        <v>324</v>
      </c>
      <c r="E54" s="4">
        <v>302</v>
      </c>
      <c r="F54" s="8" t="s">
        <v>46</v>
      </c>
      <c r="G54" s="19"/>
      <c r="H54" s="19" t="s">
        <v>290</v>
      </c>
      <c r="I54" s="9"/>
      <c r="J54" s="9"/>
      <c r="K54" s="9"/>
      <c r="L54" s="9"/>
      <c r="M54" s="30">
        <f t="shared" si="35"/>
        <v>0</v>
      </c>
      <c r="N54" s="30">
        <f t="shared" si="36"/>
        <v>0</v>
      </c>
      <c r="O54" s="30">
        <f t="shared" si="37"/>
        <v>0</v>
      </c>
      <c r="P54" s="21">
        <f t="shared" si="38"/>
        <v>0</v>
      </c>
      <c r="Q54" s="23">
        <f t="shared" si="39"/>
        <v>0</v>
      </c>
      <c r="R54" s="10" t="str">
        <f t="shared" si="40"/>
        <v xml:space="preserve"> </v>
      </c>
      <c r="S54" s="10" t="str">
        <f t="shared" si="41"/>
        <v xml:space="preserve"> </v>
      </c>
      <c r="T54" s="24"/>
      <c r="U54" s="24"/>
      <c r="V54" s="8"/>
      <c r="W54" s="19"/>
      <c r="X54" s="19"/>
    </row>
    <row r="55" spans="2:24" x14ac:dyDescent="0.25">
      <c r="B55" s="90"/>
      <c r="C55" s="90"/>
      <c r="D55" s="33" t="s">
        <v>326</v>
      </c>
      <c r="E55" s="4">
        <v>300</v>
      </c>
      <c r="F55" s="8" t="s">
        <v>47</v>
      </c>
      <c r="G55" s="19"/>
      <c r="H55" s="19" t="s">
        <v>290</v>
      </c>
      <c r="I55" s="9"/>
      <c r="J55" s="9"/>
      <c r="K55" s="9"/>
      <c r="L55" s="9"/>
      <c r="M55" s="30">
        <f t="shared" si="35"/>
        <v>0</v>
      </c>
      <c r="N55" s="30">
        <f t="shared" si="36"/>
        <v>0</v>
      </c>
      <c r="O55" s="30">
        <f t="shared" si="37"/>
        <v>0</v>
      </c>
      <c r="P55" s="21">
        <f t="shared" si="38"/>
        <v>0</v>
      </c>
      <c r="Q55" s="23">
        <f t="shared" si="39"/>
        <v>0</v>
      </c>
      <c r="R55" s="10" t="str">
        <f t="shared" si="40"/>
        <v xml:space="preserve"> </v>
      </c>
      <c r="S55" s="10" t="str">
        <f t="shared" si="41"/>
        <v xml:space="preserve"> </v>
      </c>
      <c r="T55" s="24"/>
      <c r="U55" s="24"/>
      <c r="V55" s="8"/>
      <c r="W55" s="19"/>
      <c r="X55" s="19"/>
    </row>
    <row r="56" spans="2:24" x14ac:dyDescent="0.25">
      <c r="B56" s="90"/>
      <c r="C56" s="90"/>
      <c r="D56" s="33" t="s">
        <v>326</v>
      </c>
      <c r="E56" s="4">
        <v>300</v>
      </c>
      <c r="F56" s="8" t="s">
        <v>48</v>
      </c>
      <c r="G56" s="19"/>
      <c r="H56" s="19" t="s">
        <v>290</v>
      </c>
      <c r="I56" s="9"/>
      <c r="J56" s="9"/>
      <c r="K56" s="9"/>
      <c r="L56" s="9"/>
      <c r="M56" s="30">
        <f t="shared" si="35"/>
        <v>0</v>
      </c>
      <c r="N56" s="30">
        <f t="shared" si="36"/>
        <v>0</v>
      </c>
      <c r="O56" s="30">
        <f t="shared" si="37"/>
        <v>0</v>
      </c>
      <c r="P56" s="21">
        <f t="shared" si="38"/>
        <v>0</v>
      </c>
      <c r="Q56" s="23">
        <f t="shared" si="39"/>
        <v>0</v>
      </c>
      <c r="R56" s="10" t="str">
        <f t="shared" si="40"/>
        <v xml:space="preserve"> </v>
      </c>
      <c r="S56" s="10" t="str">
        <f t="shared" si="41"/>
        <v xml:space="preserve"> </v>
      </c>
      <c r="T56" s="24"/>
      <c r="U56" s="24"/>
      <c r="V56" s="8"/>
      <c r="W56" s="19"/>
      <c r="X56" s="19"/>
    </row>
    <row r="57" spans="2:24" x14ac:dyDescent="0.25">
      <c r="B57" s="90"/>
      <c r="C57" s="90"/>
      <c r="D57" s="33" t="s">
        <v>324</v>
      </c>
      <c r="E57" s="4">
        <v>302</v>
      </c>
      <c r="F57" s="8" t="s">
        <v>50</v>
      </c>
      <c r="G57" s="19"/>
      <c r="H57" s="19" t="s">
        <v>290</v>
      </c>
      <c r="I57" s="9"/>
      <c r="J57" s="9"/>
      <c r="K57" s="9"/>
      <c r="L57" s="9"/>
      <c r="M57" s="30">
        <f t="shared" si="35"/>
        <v>0</v>
      </c>
      <c r="N57" s="30">
        <f t="shared" si="36"/>
        <v>0</v>
      </c>
      <c r="O57" s="30">
        <f t="shared" si="37"/>
        <v>0</v>
      </c>
      <c r="P57" s="21">
        <f t="shared" si="38"/>
        <v>0</v>
      </c>
      <c r="Q57" s="23">
        <f t="shared" si="39"/>
        <v>0</v>
      </c>
      <c r="R57" s="10" t="str">
        <f t="shared" si="40"/>
        <v xml:space="preserve"> </v>
      </c>
      <c r="S57" s="10" t="str">
        <f t="shared" si="41"/>
        <v xml:space="preserve"> </v>
      </c>
      <c r="T57" s="24"/>
      <c r="U57" s="24"/>
      <c r="V57" s="8"/>
      <c r="W57" s="19"/>
      <c r="X57" s="19"/>
    </row>
    <row r="58" spans="2:24" x14ac:dyDescent="0.25">
      <c r="B58" s="90"/>
      <c r="C58" s="90"/>
      <c r="D58" s="33" t="s">
        <v>326</v>
      </c>
      <c r="E58" s="4">
        <v>300</v>
      </c>
      <c r="F58" s="8" t="s">
        <v>49</v>
      </c>
      <c r="G58" s="19"/>
      <c r="H58" s="19" t="s">
        <v>290</v>
      </c>
      <c r="I58" s="9"/>
      <c r="J58" s="9"/>
      <c r="K58" s="9"/>
      <c r="L58" s="9"/>
      <c r="M58" s="30">
        <f t="shared" si="35"/>
        <v>0</v>
      </c>
      <c r="N58" s="30">
        <f t="shared" si="36"/>
        <v>0</v>
      </c>
      <c r="O58" s="30">
        <f t="shared" si="37"/>
        <v>0</v>
      </c>
      <c r="P58" s="21">
        <f t="shared" si="38"/>
        <v>0</v>
      </c>
      <c r="Q58" s="23">
        <f t="shared" si="39"/>
        <v>0</v>
      </c>
      <c r="R58" s="10" t="str">
        <f t="shared" si="40"/>
        <v xml:space="preserve"> </v>
      </c>
      <c r="S58" s="10" t="str">
        <f t="shared" si="41"/>
        <v xml:space="preserve"> </v>
      </c>
      <c r="T58" s="24"/>
      <c r="U58" s="24"/>
      <c r="V58" s="8"/>
      <c r="W58" s="19"/>
      <c r="X58" s="19"/>
    </row>
    <row r="59" spans="2:24" x14ac:dyDescent="0.25">
      <c r="B59" s="90"/>
      <c r="C59" s="90"/>
      <c r="D59" s="33" t="s">
        <v>326</v>
      </c>
      <c r="E59" s="4">
        <v>300</v>
      </c>
      <c r="F59" s="8" t="s">
        <v>237</v>
      </c>
      <c r="G59" s="19"/>
      <c r="H59" s="19" t="s">
        <v>290</v>
      </c>
      <c r="I59" s="9"/>
      <c r="J59" s="9"/>
      <c r="K59" s="9"/>
      <c r="L59" s="9"/>
      <c r="M59" s="30"/>
      <c r="N59" s="30"/>
      <c r="O59" s="30"/>
      <c r="P59" s="21"/>
      <c r="Q59" s="23"/>
      <c r="R59" s="10"/>
      <c r="S59" s="10"/>
      <c r="T59" s="8"/>
      <c r="U59" s="8"/>
      <c r="V59" s="8"/>
      <c r="W59" s="19"/>
      <c r="X59" s="19"/>
    </row>
    <row r="60" spans="2:24" x14ac:dyDescent="0.25">
      <c r="B60" s="25"/>
      <c r="C60" s="25"/>
      <c r="D60" s="26"/>
      <c r="E60" s="27"/>
      <c r="F60" s="26"/>
      <c r="G60" s="28"/>
      <c r="H60" s="28"/>
      <c r="I60" s="31">
        <f>SUM(I49:I59)</f>
        <v>0</v>
      </c>
      <c r="J60" s="31">
        <f t="shared" ref="J60:L60" si="42">SUM(J49:J59)</f>
        <v>0</v>
      </c>
      <c r="K60" s="31">
        <f t="shared" si="42"/>
        <v>0</v>
      </c>
      <c r="L60" s="31">
        <f t="shared" si="42"/>
        <v>0</v>
      </c>
      <c r="M60" s="32">
        <f>SUM(M49:M59)</f>
        <v>0</v>
      </c>
      <c r="N60" s="32">
        <f>SUM(N49:N59)</f>
        <v>0</v>
      </c>
      <c r="O60" s="32">
        <f t="shared" ref="O60:Q60" si="43">SUM(O49:O59)</f>
        <v>0</v>
      </c>
      <c r="P60" s="32">
        <f t="shared" si="43"/>
        <v>0</v>
      </c>
      <c r="Q60" s="32">
        <f t="shared" si="43"/>
        <v>0</v>
      </c>
      <c r="R60" s="29"/>
      <c r="S60" s="29"/>
      <c r="T60" s="31">
        <f t="shared" ref="T60:U60" si="44">SUM(T49:T59)</f>
        <v>0</v>
      </c>
      <c r="U60" s="31">
        <f t="shared" si="44"/>
        <v>0</v>
      </c>
      <c r="V60" s="31">
        <f t="shared" ref="V60:X60" si="45">SUM(V49:V59)</f>
        <v>0</v>
      </c>
      <c r="W60" s="31">
        <f t="shared" si="45"/>
        <v>0</v>
      </c>
      <c r="X60" s="31">
        <f t="shared" si="45"/>
        <v>0</v>
      </c>
    </row>
    <row r="61" spans="2:24" s="7" customFormat="1" x14ac:dyDescent="0.25">
      <c r="B61" s="90" t="s">
        <v>51</v>
      </c>
      <c r="C61" s="90">
        <v>444</v>
      </c>
      <c r="D61" s="34" t="s">
        <v>328</v>
      </c>
      <c r="E61" s="4">
        <v>301</v>
      </c>
      <c r="F61" s="8" t="s">
        <v>53</v>
      </c>
      <c r="G61" s="19"/>
      <c r="H61" s="19" t="s">
        <v>290</v>
      </c>
      <c r="I61" s="9">
        <v>28</v>
      </c>
      <c r="J61" s="9">
        <v>21</v>
      </c>
      <c r="K61" s="9">
        <v>3</v>
      </c>
      <c r="L61" s="9"/>
      <c r="M61" s="30">
        <f t="shared" ref="M61:M71" si="46">I61*$I$277+J61*$J$277+K61*$K$277</f>
        <v>6722.5</v>
      </c>
      <c r="N61" s="30">
        <f t="shared" ref="N61:N71" si="47">I61*$I$278+J61*$J$278+K61*$K$278</f>
        <v>147.51691693999999</v>
      </c>
      <c r="O61" s="30">
        <f t="shared" ref="O61:O71" si="48">I61*$I$279+J61*$J$279+K61*$K$279</f>
        <v>144138.56771110027</v>
      </c>
      <c r="P61" s="21">
        <f t="shared" ref="P61:P72" si="49">$I$280*M61</f>
        <v>18471.636837241116</v>
      </c>
      <c r="Q61" s="23">
        <f t="shared" ref="Q61:Q71" si="50">O61+P61</f>
        <v>162610.2045483414</v>
      </c>
      <c r="R61" s="10" t="str">
        <f t="shared" ref="R61:R71" si="51">IF(M61=0," ","nov-dic 2014")</f>
        <v>nov-dic 2014</v>
      </c>
      <c r="S61" s="10" t="str">
        <f t="shared" ref="S61:S71" si="52">IF(M61=0," ","dic 2014-ene 2015")</f>
        <v>dic 2014-ene 2015</v>
      </c>
      <c r="T61" s="24">
        <v>43</v>
      </c>
      <c r="U61" s="24">
        <v>24</v>
      </c>
      <c r="V61" s="35"/>
      <c r="W61" s="19"/>
      <c r="X61" s="19"/>
    </row>
    <row r="62" spans="2:24" s="7" customFormat="1" x14ac:dyDescent="0.25">
      <c r="B62" s="90"/>
      <c r="C62" s="90"/>
      <c r="D62" s="34" t="s">
        <v>329</v>
      </c>
      <c r="E62" s="4">
        <v>308</v>
      </c>
      <c r="F62" s="8" t="s">
        <v>52</v>
      </c>
      <c r="G62" s="19"/>
      <c r="H62" s="19" t="s">
        <v>290</v>
      </c>
      <c r="I62" s="9">
        <v>137</v>
      </c>
      <c r="J62" s="9">
        <v>68</v>
      </c>
      <c r="K62" s="9">
        <v>42</v>
      </c>
      <c r="L62" s="9"/>
      <c r="M62" s="30">
        <f t="shared" si="46"/>
        <v>32932</v>
      </c>
      <c r="N62" s="30">
        <f t="shared" si="47"/>
        <v>712.36885068000004</v>
      </c>
      <c r="O62" s="30">
        <f t="shared" si="48"/>
        <v>702413.54244764626</v>
      </c>
      <c r="P62" s="21">
        <f t="shared" si="49"/>
        <v>90488.351703090288</v>
      </c>
      <c r="Q62" s="23">
        <f t="shared" si="50"/>
        <v>792901.89415073651</v>
      </c>
      <c r="R62" s="10" t="str">
        <f t="shared" si="51"/>
        <v>nov-dic 2014</v>
      </c>
      <c r="S62" s="10" t="str">
        <f t="shared" si="52"/>
        <v>dic 2014-ene 2015</v>
      </c>
      <c r="T62" s="24">
        <v>248</v>
      </c>
      <c r="U62" s="24">
        <v>86</v>
      </c>
      <c r="V62" s="35"/>
      <c r="W62" s="19"/>
      <c r="X62" s="19"/>
    </row>
    <row r="63" spans="2:24" s="7" customFormat="1" x14ac:dyDescent="0.25">
      <c r="B63" s="90"/>
      <c r="C63" s="90"/>
      <c r="D63" s="34" t="s">
        <v>330</v>
      </c>
      <c r="E63" s="4">
        <v>312</v>
      </c>
      <c r="F63" s="8" t="s">
        <v>54</v>
      </c>
      <c r="G63" s="19"/>
      <c r="H63" s="19" t="s">
        <v>290</v>
      </c>
      <c r="I63" s="9">
        <v>8</v>
      </c>
      <c r="J63" s="9">
        <v>15</v>
      </c>
      <c r="K63" s="9">
        <v>2</v>
      </c>
      <c r="L63" s="9"/>
      <c r="M63" s="30">
        <f t="shared" si="46"/>
        <v>3077.5</v>
      </c>
      <c r="N63" s="30">
        <f t="shared" si="47"/>
        <v>69.120146300000002</v>
      </c>
      <c r="O63" s="30">
        <f t="shared" si="48"/>
        <v>66555.042360149149</v>
      </c>
      <c r="P63" s="21">
        <f t="shared" si="49"/>
        <v>8456.1491062267814</v>
      </c>
      <c r="Q63" s="23">
        <f t="shared" si="50"/>
        <v>75011.191466375923</v>
      </c>
      <c r="R63" s="10" t="str">
        <f t="shared" si="51"/>
        <v>nov-dic 2014</v>
      </c>
      <c r="S63" s="10" t="str">
        <f t="shared" si="52"/>
        <v>dic 2014-ene 2015</v>
      </c>
      <c r="T63" s="24">
        <v>13</v>
      </c>
      <c r="U63" s="24">
        <v>18</v>
      </c>
      <c r="V63" s="35"/>
      <c r="W63" s="19"/>
      <c r="X63" s="19"/>
    </row>
    <row r="64" spans="2:24" s="7" customFormat="1" x14ac:dyDescent="0.25">
      <c r="B64" s="90"/>
      <c r="C64" s="90"/>
      <c r="D64" s="34" t="s">
        <v>331</v>
      </c>
      <c r="E64" s="4">
        <v>305</v>
      </c>
      <c r="F64" s="8" t="s">
        <v>55</v>
      </c>
      <c r="G64" s="19"/>
      <c r="H64" s="19" t="s">
        <v>290</v>
      </c>
      <c r="I64" s="9">
        <v>76</v>
      </c>
      <c r="J64" s="9">
        <v>26</v>
      </c>
      <c r="K64" s="9">
        <v>65</v>
      </c>
      <c r="L64" s="9"/>
      <c r="M64" s="30">
        <f t="shared" si="46"/>
        <v>22895</v>
      </c>
      <c r="N64" s="30">
        <f t="shared" si="47"/>
        <v>488.98025744000006</v>
      </c>
      <c r="O64" s="30">
        <f t="shared" si="48"/>
        <v>486082.06595282198</v>
      </c>
      <c r="P64" s="21">
        <f t="shared" si="49"/>
        <v>62909.352977111994</v>
      </c>
      <c r="Q64" s="23">
        <f t="shared" si="50"/>
        <v>548991.41892993404</v>
      </c>
      <c r="R64" s="10" t="str">
        <f t="shared" si="51"/>
        <v>nov-dic 2014</v>
      </c>
      <c r="S64" s="10" t="str">
        <f t="shared" si="52"/>
        <v>dic 2014-ene 2015</v>
      </c>
      <c r="T64" s="24">
        <v>193</v>
      </c>
      <c r="U64" s="24">
        <v>36</v>
      </c>
      <c r="V64" s="35"/>
      <c r="W64" s="19"/>
      <c r="X64" s="19"/>
    </row>
    <row r="65" spans="2:24" s="7" customFormat="1" x14ac:dyDescent="0.25">
      <c r="B65" s="90"/>
      <c r="C65" s="90"/>
      <c r="D65" s="34" t="s">
        <v>332</v>
      </c>
      <c r="E65" s="4">
        <v>307</v>
      </c>
      <c r="F65" s="8" t="s">
        <v>56</v>
      </c>
      <c r="G65" s="19"/>
      <c r="H65" s="19" t="s">
        <v>290</v>
      </c>
      <c r="I65" s="9">
        <v>72</v>
      </c>
      <c r="J65" s="9">
        <v>31</v>
      </c>
      <c r="K65" s="9">
        <v>58</v>
      </c>
      <c r="L65" s="9"/>
      <c r="M65" s="30">
        <f t="shared" si="46"/>
        <v>21885.5</v>
      </c>
      <c r="N65" s="30">
        <f t="shared" si="47"/>
        <v>469.23217638000006</v>
      </c>
      <c r="O65" s="30">
        <f t="shared" si="48"/>
        <v>465299.53376902197</v>
      </c>
      <c r="P65" s="21">
        <f t="shared" si="49"/>
        <v>60135.516251608846</v>
      </c>
      <c r="Q65" s="23">
        <f t="shared" si="50"/>
        <v>525435.05002063082</v>
      </c>
      <c r="R65" s="10" t="str">
        <f t="shared" si="51"/>
        <v>nov-dic 2014</v>
      </c>
      <c r="S65" s="10" t="str">
        <f t="shared" si="52"/>
        <v>dic 2014-ene 2015</v>
      </c>
      <c r="T65" s="24">
        <v>181</v>
      </c>
      <c r="U65" s="24">
        <v>38</v>
      </c>
      <c r="V65" s="35"/>
      <c r="W65" s="19"/>
      <c r="X65" s="19"/>
    </row>
    <row r="66" spans="2:24" s="7" customFormat="1" x14ac:dyDescent="0.25">
      <c r="B66" s="90"/>
      <c r="C66" s="90"/>
      <c r="D66" s="34" t="s">
        <v>333</v>
      </c>
      <c r="E66" s="4">
        <v>302</v>
      </c>
      <c r="F66" s="8" t="s">
        <v>57</v>
      </c>
      <c r="G66" s="19"/>
      <c r="H66" s="19" t="s">
        <v>290</v>
      </c>
      <c r="I66" s="9">
        <v>68</v>
      </c>
      <c r="J66" s="9">
        <v>57</v>
      </c>
      <c r="K66" s="9">
        <v>8</v>
      </c>
      <c r="L66" s="9"/>
      <c r="M66" s="30">
        <f t="shared" si="46"/>
        <v>17090.5</v>
      </c>
      <c r="N66" s="30">
        <f t="shared" si="47"/>
        <v>376.09485361999998</v>
      </c>
      <c r="O66" s="30">
        <f t="shared" si="48"/>
        <v>366823.12093691243</v>
      </c>
      <c r="P66" s="21">
        <f t="shared" si="49"/>
        <v>46960.135272126339</v>
      </c>
      <c r="Q66" s="23">
        <f t="shared" si="50"/>
        <v>413783.25620903878</v>
      </c>
      <c r="R66" s="10" t="str">
        <f t="shared" si="51"/>
        <v>nov-dic 2014</v>
      </c>
      <c r="S66" s="10" t="str">
        <f t="shared" si="52"/>
        <v>dic 2014-ene 2015</v>
      </c>
      <c r="T66" s="24">
        <v>124</v>
      </c>
      <c r="U66" s="24">
        <v>90</v>
      </c>
      <c r="V66" s="35"/>
      <c r="W66" s="19"/>
      <c r="X66" s="19"/>
    </row>
    <row r="67" spans="2:24" s="7" customFormat="1" x14ac:dyDescent="0.25">
      <c r="B67" s="90"/>
      <c r="C67" s="90"/>
      <c r="D67" s="34" t="s">
        <v>334</v>
      </c>
      <c r="E67" s="4">
        <v>303</v>
      </c>
      <c r="F67" s="8" t="s">
        <v>58</v>
      </c>
      <c r="G67" s="19"/>
      <c r="H67" s="19" t="s">
        <v>290</v>
      </c>
      <c r="I67" s="9">
        <v>46</v>
      </c>
      <c r="J67" s="9">
        <f>17+19</f>
        <v>36</v>
      </c>
      <c r="K67" s="9">
        <v>10</v>
      </c>
      <c r="L67" s="9"/>
      <c r="M67" s="30">
        <f t="shared" si="46"/>
        <v>11930</v>
      </c>
      <c r="N67" s="30">
        <f t="shared" si="47"/>
        <v>261.41533864000002</v>
      </c>
      <c r="O67" s="30">
        <f t="shared" si="48"/>
        <v>255659.64690085954</v>
      </c>
      <c r="P67" s="21">
        <f t="shared" si="49"/>
        <v>32780.457786282859</v>
      </c>
      <c r="Q67" s="23">
        <f t="shared" si="50"/>
        <v>288440.10468714242</v>
      </c>
      <c r="R67" s="10" t="str">
        <f t="shared" si="51"/>
        <v>nov-dic 2014</v>
      </c>
      <c r="S67" s="10" t="str">
        <f t="shared" si="52"/>
        <v>dic 2014-ene 2015</v>
      </c>
      <c r="T67" s="24">
        <v>76</v>
      </c>
      <c r="U67" s="24">
        <v>16</v>
      </c>
      <c r="V67" s="35"/>
      <c r="W67" s="19"/>
      <c r="X67" s="19"/>
    </row>
    <row r="68" spans="2:24" s="7" customFormat="1" x14ac:dyDescent="0.25">
      <c r="B68" s="90"/>
      <c r="C68" s="90"/>
      <c r="D68" s="34" t="s">
        <v>335</v>
      </c>
      <c r="E68" s="4">
        <v>304</v>
      </c>
      <c r="F68" s="8" t="s">
        <v>59</v>
      </c>
      <c r="G68" s="19"/>
      <c r="H68" s="19" t="s">
        <v>290</v>
      </c>
      <c r="I68" s="9">
        <v>18</v>
      </c>
      <c r="J68" s="9">
        <v>7</v>
      </c>
      <c r="K68" s="9">
        <v>2</v>
      </c>
      <c r="L68" s="9"/>
      <c r="M68" s="30">
        <f t="shared" si="46"/>
        <v>3613.5</v>
      </c>
      <c r="N68" s="30">
        <f t="shared" si="47"/>
        <v>78.029416460000007</v>
      </c>
      <c r="O68" s="30">
        <f t="shared" si="48"/>
        <v>77024.30186055995</v>
      </c>
      <c r="P68" s="21">
        <f t="shared" si="49"/>
        <v>9928.934133338902</v>
      </c>
      <c r="Q68" s="23">
        <f t="shared" si="50"/>
        <v>86953.235993898852</v>
      </c>
      <c r="R68" s="10" t="str">
        <f t="shared" si="51"/>
        <v>nov-dic 2014</v>
      </c>
      <c r="S68" s="10" t="str">
        <f t="shared" si="52"/>
        <v>dic 2014-ene 2015</v>
      </c>
      <c r="T68" s="24">
        <v>29</v>
      </c>
      <c r="U68" s="24">
        <v>10</v>
      </c>
      <c r="V68" s="35"/>
      <c r="W68" s="19"/>
      <c r="X68" s="19"/>
    </row>
    <row r="69" spans="2:24" s="7" customFormat="1" x14ac:dyDescent="0.25">
      <c r="B69" s="90"/>
      <c r="C69" s="90"/>
      <c r="D69" s="34" t="s">
        <v>336</v>
      </c>
      <c r="E69" s="4">
        <v>309</v>
      </c>
      <c r="F69" s="8" t="s">
        <v>60</v>
      </c>
      <c r="G69" s="19"/>
      <c r="H69" s="19" t="s">
        <v>290</v>
      </c>
      <c r="I69" s="9">
        <v>16</v>
      </c>
      <c r="J69" s="9">
        <v>25</v>
      </c>
      <c r="K69" s="9">
        <v>15</v>
      </c>
      <c r="L69" s="9"/>
      <c r="M69" s="30">
        <f t="shared" si="46"/>
        <v>7164.5</v>
      </c>
      <c r="N69" s="30">
        <f t="shared" si="47"/>
        <v>157.98837366000001</v>
      </c>
      <c r="O69" s="30">
        <f t="shared" si="48"/>
        <v>153892.61690409825</v>
      </c>
      <c r="P69" s="21">
        <f t="shared" si="49"/>
        <v>19686.134937956711</v>
      </c>
      <c r="Q69" s="23">
        <f t="shared" si="50"/>
        <v>173578.75184205495</v>
      </c>
      <c r="R69" s="10" t="str">
        <f t="shared" si="51"/>
        <v>nov-dic 2014</v>
      </c>
      <c r="S69" s="10" t="str">
        <f t="shared" si="52"/>
        <v>dic 2014-ene 2015</v>
      </c>
      <c r="T69" s="24">
        <v>38</v>
      </c>
      <c r="U69" s="24">
        <v>35</v>
      </c>
      <c r="V69" s="35"/>
      <c r="W69" s="19"/>
      <c r="X69" s="19"/>
    </row>
    <row r="70" spans="2:24" s="7" customFormat="1" x14ac:dyDescent="0.25">
      <c r="B70" s="90"/>
      <c r="C70" s="90"/>
      <c r="D70" s="34" t="s">
        <v>337</v>
      </c>
      <c r="E70" s="4">
        <v>310</v>
      </c>
      <c r="F70" s="8" t="s">
        <v>61</v>
      </c>
      <c r="G70" s="19"/>
      <c r="H70" s="19" t="s">
        <v>290</v>
      </c>
      <c r="I70" s="9">
        <v>18</v>
      </c>
      <c r="J70" s="9">
        <v>14</v>
      </c>
      <c r="K70" s="9">
        <v>2</v>
      </c>
      <c r="L70" s="9"/>
      <c r="M70" s="30">
        <f t="shared" si="46"/>
        <v>4387</v>
      </c>
      <c r="N70" s="30">
        <f t="shared" si="47"/>
        <v>96.354465719999993</v>
      </c>
      <c r="O70" s="30">
        <f t="shared" si="48"/>
        <v>94093.887948306408</v>
      </c>
      <c r="P70" s="21">
        <f t="shared" si="49"/>
        <v>12054.305809591191</v>
      </c>
      <c r="Q70" s="23">
        <f t="shared" si="50"/>
        <v>106148.19375789759</v>
      </c>
      <c r="R70" s="10" t="str">
        <f t="shared" si="51"/>
        <v>nov-dic 2014</v>
      </c>
      <c r="S70" s="10" t="str">
        <f t="shared" si="52"/>
        <v>dic 2014-ene 2015</v>
      </c>
      <c r="T70" s="24">
        <v>31</v>
      </c>
      <c r="U70" s="24">
        <v>21</v>
      </c>
      <c r="V70" s="35"/>
      <c r="W70" s="19"/>
      <c r="X70" s="19"/>
    </row>
    <row r="71" spans="2:24" s="7" customFormat="1" x14ac:dyDescent="0.25">
      <c r="B71" s="90"/>
      <c r="C71" s="90"/>
      <c r="D71" s="34" t="s">
        <v>338</v>
      </c>
      <c r="E71" s="4">
        <v>311</v>
      </c>
      <c r="F71" s="8" t="s">
        <v>62</v>
      </c>
      <c r="G71" s="19"/>
      <c r="H71" s="19" t="s">
        <v>290</v>
      </c>
      <c r="I71" s="9">
        <v>18</v>
      </c>
      <c r="J71" s="9">
        <v>15</v>
      </c>
      <c r="K71" s="9">
        <v>13</v>
      </c>
      <c r="L71" s="9"/>
      <c r="M71" s="30">
        <f t="shared" si="46"/>
        <v>6059.5</v>
      </c>
      <c r="N71" s="30">
        <f t="shared" si="47"/>
        <v>131.80973186</v>
      </c>
      <c r="O71" s="30">
        <f t="shared" si="48"/>
        <v>129507.49392160332</v>
      </c>
      <c r="P71" s="21">
        <f t="shared" si="49"/>
        <v>16649.889686167728</v>
      </c>
      <c r="Q71" s="23">
        <f t="shared" si="50"/>
        <v>146157.38360777104</v>
      </c>
      <c r="R71" s="10" t="str">
        <f t="shared" si="51"/>
        <v>nov-dic 2014</v>
      </c>
      <c r="S71" s="10" t="str">
        <f t="shared" si="52"/>
        <v>dic 2014-ene 2015</v>
      </c>
      <c r="T71" s="24">
        <v>41</v>
      </c>
      <c r="U71" s="24">
        <v>20</v>
      </c>
      <c r="V71" s="35"/>
      <c r="W71" s="19"/>
      <c r="X71" s="19"/>
    </row>
    <row r="72" spans="2:24" s="7" customFormat="1" x14ac:dyDescent="0.25">
      <c r="B72" s="90"/>
      <c r="C72" s="90"/>
      <c r="D72" s="34" t="s">
        <v>339</v>
      </c>
      <c r="E72" s="4">
        <v>300</v>
      </c>
      <c r="F72" s="8" t="s">
        <v>238</v>
      </c>
      <c r="G72" s="19"/>
      <c r="H72" s="19" t="s">
        <v>290</v>
      </c>
      <c r="I72" s="9"/>
      <c r="J72" s="9"/>
      <c r="K72" s="9"/>
      <c r="L72" s="9"/>
      <c r="M72" s="30"/>
      <c r="N72" s="30"/>
      <c r="O72" s="30"/>
      <c r="P72" s="21">
        <f t="shared" si="49"/>
        <v>0</v>
      </c>
      <c r="Q72" s="23"/>
      <c r="R72" s="10" t="str">
        <f t="shared" ref="R72" si="53">IF(M72=0," ","oct-nov 2014")</f>
        <v xml:space="preserve"> </v>
      </c>
      <c r="S72" s="10" t="str">
        <f t="shared" ref="S72" si="54">IF(M72=0," ","nov-dic 2014")</f>
        <v xml:space="preserve"> </v>
      </c>
      <c r="T72" s="35"/>
      <c r="U72" s="35"/>
      <c r="V72" s="35"/>
      <c r="W72" s="19"/>
      <c r="X72" s="19"/>
    </row>
    <row r="73" spans="2:24" x14ac:dyDescent="0.25">
      <c r="B73" s="25"/>
      <c r="C73" s="25"/>
      <c r="D73" s="26"/>
      <c r="E73" s="27"/>
      <c r="F73" s="26"/>
      <c r="G73" s="28"/>
      <c r="H73" s="28"/>
      <c r="I73" s="31">
        <f>SUM(I61:I72)</f>
        <v>505</v>
      </c>
      <c r="J73" s="31">
        <f t="shared" ref="J73:L73" si="55">SUM(J61:J72)</f>
        <v>315</v>
      </c>
      <c r="K73" s="31">
        <f t="shared" si="55"/>
        <v>220</v>
      </c>
      <c r="L73" s="31">
        <f t="shared" si="55"/>
        <v>0</v>
      </c>
      <c r="M73" s="32">
        <f>SUM(M61:M72)</f>
        <v>137757.5</v>
      </c>
      <c r="N73" s="32">
        <f>SUM(N61:N72)</f>
        <v>2988.9105276999999</v>
      </c>
      <c r="O73" s="32">
        <f t="shared" ref="O73:Q73" si="56">SUM(O61:O72)</f>
        <v>2941489.8207130791</v>
      </c>
      <c r="P73" s="32">
        <f t="shared" si="56"/>
        <v>378520.86450074275</v>
      </c>
      <c r="Q73" s="32">
        <f t="shared" si="56"/>
        <v>3320010.6852138224</v>
      </c>
      <c r="R73" s="29"/>
      <c r="S73" s="29"/>
      <c r="T73" s="31">
        <f t="shared" ref="T73:U73" si="57">SUM(T61:T72)</f>
        <v>1017</v>
      </c>
      <c r="U73" s="31">
        <f t="shared" si="57"/>
        <v>394</v>
      </c>
      <c r="V73" s="31">
        <f t="shared" ref="V73:X73" si="58">SUM(V61:V72)</f>
        <v>0</v>
      </c>
      <c r="W73" s="31">
        <f t="shared" si="58"/>
        <v>0</v>
      </c>
      <c r="X73" s="31">
        <f t="shared" si="58"/>
        <v>0</v>
      </c>
    </row>
    <row r="74" spans="2:24" s="7" customFormat="1" x14ac:dyDescent="0.25">
      <c r="B74" s="94" t="s">
        <v>63</v>
      </c>
      <c r="C74" s="90">
        <v>445</v>
      </c>
      <c r="D74" s="8" t="s">
        <v>341</v>
      </c>
      <c r="E74" s="4">
        <v>306</v>
      </c>
      <c r="F74" s="8" t="s">
        <v>65</v>
      </c>
      <c r="G74" s="19"/>
      <c r="H74" s="19" t="s">
        <v>290</v>
      </c>
      <c r="I74" s="9">
        <v>32</v>
      </c>
      <c r="J74" s="9">
        <v>58</v>
      </c>
      <c r="K74" s="9">
        <v>17</v>
      </c>
      <c r="L74" s="9"/>
      <c r="M74" s="30">
        <f t="shared" ref="M74:M86" si="59">I74*$I$277+J74*$J$277+K74*$K$277</f>
        <v>13367</v>
      </c>
      <c r="N74" s="30">
        <f t="shared" ref="N74:N86" si="60">I74*$I$278+J74*$J$278+K74*$K$278</f>
        <v>298.11182208000002</v>
      </c>
      <c r="O74" s="30">
        <f t="shared" ref="O74:O86" si="61">I74*$I$279+J74*$J$279+K74*$K$279</f>
        <v>288322.76694186369</v>
      </c>
      <c r="P74" s="21">
        <f t="shared" ref="P74:P87" si="62">$I$280*M74</f>
        <v>36728.950480238302</v>
      </c>
      <c r="Q74" s="23">
        <f t="shared" ref="Q74:Q86" si="63">O74+P74</f>
        <v>325051.717422102</v>
      </c>
      <c r="R74" s="10" t="str">
        <f t="shared" ref="R74:R86" si="64">IF(M74=0," ","nov-dic 2014")</f>
        <v>nov-dic 2014</v>
      </c>
      <c r="S74" s="10" t="str">
        <f t="shared" ref="S74:S86" si="65">IF(M74=0," ","dic 2014-ene 2015")</f>
        <v>dic 2014-ene 2015</v>
      </c>
      <c r="T74" s="24">
        <v>98</v>
      </c>
      <c r="U74" s="24">
        <v>69</v>
      </c>
      <c r="V74" s="35"/>
      <c r="W74" s="19"/>
      <c r="X74" s="19"/>
    </row>
    <row r="75" spans="2:24" s="7" customFormat="1" x14ac:dyDescent="0.25">
      <c r="B75" s="95"/>
      <c r="C75" s="90"/>
      <c r="D75" s="8" t="s">
        <v>342</v>
      </c>
      <c r="E75" s="4">
        <v>309</v>
      </c>
      <c r="F75" s="8" t="s">
        <v>64</v>
      </c>
      <c r="G75" s="19"/>
      <c r="H75" s="19" t="s">
        <v>290</v>
      </c>
      <c r="I75" s="9">
        <v>93</v>
      </c>
      <c r="J75" s="9">
        <v>118</v>
      </c>
      <c r="K75" s="9">
        <v>28</v>
      </c>
      <c r="L75" s="9"/>
      <c r="M75" s="30">
        <f t="shared" si="59"/>
        <v>30221</v>
      </c>
      <c r="N75" s="30">
        <f t="shared" si="60"/>
        <v>670.11939480000001</v>
      </c>
      <c r="O75" s="30">
        <f t="shared" si="61"/>
        <v>650470.48161896178</v>
      </c>
      <c r="P75" s="21">
        <f t="shared" si="62"/>
        <v>83039.246836484017</v>
      </c>
      <c r="Q75" s="23">
        <f t="shared" si="63"/>
        <v>733509.72845544585</v>
      </c>
      <c r="R75" s="10" t="str">
        <f t="shared" si="64"/>
        <v>nov-dic 2014</v>
      </c>
      <c r="S75" s="10" t="str">
        <f t="shared" si="65"/>
        <v>dic 2014-ene 2015</v>
      </c>
      <c r="T75" s="24">
        <v>224</v>
      </c>
      <c r="U75" s="24">
        <v>136</v>
      </c>
      <c r="V75" s="35"/>
      <c r="W75" s="19"/>
      <c r="X75" s="19"/>
    </row>
    <row r="76" spans="2:24" s="7" customFormat="1" x14ac:dyDescent="0.25">
      <c r="B76" s="95"/>
      <c r="C76" s="90"/>
      <c r="D76" s="8" t="s">
        <v>343</v>
      </c>
      <c r="E76" s="4">
        <v>308</v>
      </c>
      <c r="F76" s="8" t="s">
        <v>66</v>
      </c>
      <c r="G76" s="19"/>
      <c r="H76" s="19" t="s">
        <v>290</v>
      </c>
      <c r="I76" s="9">
        <v>53</v>
      </c>
      <c r="J76" s="9">
        <v>29</v>
      </c>
      <c r="K76" s="9">
        <v>35</v>
      </c>
      <c r="L76" s="9"/>
      <c r="M76" s="30">
        <f t="shared" si="59"/>
        <v>15700.5</v>
      </c>
      <c r="N76" s="30">
        <f t="shared" si="60"/>
        <v>338.61727690000004</v>
      </c>
      <c r="O76" s="30">
        <f t="shared" si="61"/>
        <v>334517.60604961467</v>
      </c>
      <c r="P76" s="21">
        <f t="shared" si="62"/>
        <v>43140.786041369152</v>
      </c>
      <c r="Q76" s="23">
        <f t="shared" si="63"/>
        <v>377658.39209098381</v>
      </c>
      <c r="R76" s="10" t="str">
        <f t="shared" si="64"/>
        <v>nov-dic 2014</v>
      </c>
      <c r="S76" s="10" t="str">
        <f t="shared" si="65"/>
        <v>dic 2014-ene 2015</v>
      </c>
      <c r="T76" s="24">
        <v>131</v>
      </c>
      <c r="U76" s="24">
        <v>27</v>
      </c>
      <c r="V76" s="35"/>
      <c r="W76" s="19"/>
      <c r="X76" s="19"/>
    </row>
    <row r="77" spans="2:24" s="7" customFormat="1" x14ac:dyDescent="0.25">
      <c r="B77" s="95"/>
      <c r="C77" s="90"/>
      <c r="D77" s="8" t="s">
        <v>344</v>
      </c>
      <c r="E77" s="4">
        <v>301</v>
      </c>
      <c r="F77" s="8" t="s">
        <v>67</v>
      </c>
      <c r="G77" s="19"/>
      <c r="H77" s="19" t="s">
        <v>290</v>
      </c>
      <c r="I77" s="9">
        <v>125</v>
      </c>
      <c r="J77" s="9">
        <v>213</v>
      </c>
      <c r="K77" s="9">
        <v>25</v>
      </c>
      <c r="L77" s="9"/>
      <c r="M77" s="30">
        <f t="shared" si="59"/>
        <v>44836.5</v>
      </c>
      <c r="N77" s="30">
        <f t="shared" si="60"/>
        <v>1005.38782434</v>
      </c>
      <c r="O77" s="30">
        <f t="shared" si="61"/>
        <v>969063.48782324314</v>
      </c>
      <c r="P77" s="21">
        <f t="shared" si="62"/>
        <v>123198.74229125494</v>
      </c>
      <c r="Q77" s="23">
        <f t="shared" si="63"/>
        <v>1092262.2301144982</v>
      </c>
      <c r="R77" s="10" t="str">
        <f t="shared" si="64"/>
        <v>nov-dic 2014</v>
      </c>
      <c r="S77" s="10" t="str">
        <f t="shared" si="65"/>
        <v>dic 2014-ene 2015</v>
      </c>
      <c r="T77" s="24">
        <v>205</v>
      </c>
      <c r="U77" s="24">
        <v>213</v>
      </c>
      <c r="V77" s="35"/>
      <c r="W77" s="19"/>
      <c r="X77" s="19"/>
    </row>
    <row r="78" spans="2:24" s="7" customFormat="1" x14ac:dyDescent="0.25">
      <c r="B78" s="95"/>
      <c r="C78" s="90"/>
      <c r="D78" s="8" t="s">
        <v>345</v>
      </c>
      <c r="E78" s="4">
        <v>311</v>
      </c>
      <c r="F78" s="8" t="s">
        <v>68</v>
      </c>
      <c r="G78" s="19"/>
      <c r="H78" s="19" t="s">
        <v>290</v>
      </c>
      <c r="I78" s="9">
        <v>30</v>
      </c>
      <c r="J78" s="9">
        <v>36</v>
      </c>
      <c r="K78" s="9">
        <v>4</v>
      </c>
      <c r="L78" s="9"/>
      <c r="M78" s="30">
        <f t="shared" si="59"/>
        <v>8806</v>
      </c>
      <c r="N78" s="30">
        <f t="shared" si="60"/>
        <v>195.74053472</v>
      </c>
      <c r="O78" s="30">
        <f t="shared" si="61"/>
        <v>189709.4595507647</v>
      </c>
      <c r="P78" s="21">
        <f t="shared" si="62"/>
        <v>24196.539083487583</v>
      </c>
      <c r="Q78" s="23">
        <f t="shared" si="63"/>
        <v>213905.99863425229</v>
      </c>
      <c r="R78" s="10" t="str">
        <f t="shared" si="64"/>
        <v>nov-dic 2014</v>
      </c>
      <c r="S78" s="10" t="str">
        <f t="shared" si="65"/>
        <v>dic 2014-ene 2015</v>
      </c>
      <c r="T78" s="24">
        <v>43</v>
      </c>
      <c r="U78" s="24">
        <v>35</v>
      </c>
      <c r="V78" s="35"/>
      <c r="W78" s="19"/>
      <c r="X78" s="19"/>
    </row>
    <row r="79" spans="2:24" s="7" customFormat="1" x14ac:dyDescent="0.25">
      <c r="B79" s="95"/>
      <c r="C79" s="90"/>
      <c r="D79" s="8" t="s">
        <v>346</v>
      </c>
      <c r="E79" s="4">
        <v>302</v>
      </c>
      <c r="F79" s="8" t="s">
        <v>69</v>
      </c>
      <c r="G79" s="19"/>
      <c r="H79" s="19" t="s">
        <v>290</v>
      </c>
      <c r="I79" s="9">
        <v>161</v>
      </c>
      <c r="J79" s="9">
        <v>159</v>
      </c>
      <c r="K79" s="9">
        <v>21</v>
      </c>
      <c r="L79" s="9"/>
      <c r="M79" s="30">
        <f t="shared" si="59"/>
        <v>43413.5</v>
      </c>
      <c r="N79" s="30">
        <f t="shared" si="60"/>
        <v>959.55014614000004</v>
      </c>
      <c r="O79" s="30">
        <f t="shared" si="61"/>
        <v>933311.36895427224</v>
      </c>
      <c r="P79" s="21">
        <f t="shared" si="62"/>
        <v>119288.71786293302</v>
      </c>
      <c r="Q79" s="23">
        <f t="shared" si="63"/>
        <v>1052600.0868172052</v>
      </c>
      <c r="R79" s="10" t="str">
        <f t="shared" si="64"/>
        <v>nov-dic 2014</v>
      </c>
      <c r="S79" s="10" t="str">
        <f t="shared" si="65"/>
        <v>dic 2014-ene 2015</v>
      </c>
      <c r="T79" s="24">
        <v>255</v>
      </c>
      <c r="U79" s="24">
        <v>146</v>
      </c>
      <c r="V79" s="35"/>
      <c r="W79" s="19"/>
      <c r="X79" s="19"/>
    </row>
    <row r="80" spans="2:24" s="7" customFormat="1" x14ac:dyDescent="0.25">
      <c r="B80" s="95"/>
      <c r="C80" s="90"/>
      <c r="D80" s="8" t="s">
        <v>347</v>
      </c>
      <c r="E80" s="4">
        <v>307</v>
      </c>
      <c r="F80" s="8" t="s">
        <v>70</v>
      </c>
      <c r="G80" s="19"/>
      <c r="H80" s="19" t="s">
        <v>290</v>
      </c>
      <c r="I80" s="9">
        <v>60</v>
      </c>
      <c r="J80" s="9">
        <v>69</v>
      </c>
      <c r="K80" s="9">
        <v>30</v>
      </c>
      <c r="L80" s="9"/>
      <c r="M80" s="30">
        <f t="shared" si="59"/>
        <v>20404.5</v>
      </c>
      <c r="N80" s="30">
        <f t="shared" si="60"/>
        <v>449.30228082000002</v>
      </c>
      <c r="O80" s="30">
        <f t="shared" si="61"/>
        <v>438053.56955687574</v>
      </c>
      <c r="P80" s="21">
        <f t="shared" si="62"/>
        <v>56066.123294233745</v>
      </c>
      <c r="Q80" s="23">
        <f t="shared" si="63"/>
        <v>494119.69285110949</v>
      </c>
      <c r="R80" s="10" t="str">
        <f t="shared" si="64"/>
        <v>nov-dic 2014</v>
      </c>
      <c r="S80" s="10" t="str">
        <f t="shared" si="65"/>
        <v>dic 2014-ene 2015</v>
      </c>
      <c r="T80" s="24">
        <v>137</v>
      </c>
      <c r="U80" s="24">
        <v>73</v>
      </c>
      <c r="V80" s="35"/>
      <c r="W80" s="19"/>
      <c r="X80" s="19"/>
    </row>
    <row r="81" spans="2:24" s="7" customFormat="1" x14ac:dyDescent="0.25">
      <c r="B81" s="95"/>
      <c r="C81" s="90"/>
      <c r="D81" s="8" t="s">
        <v>348</v>
      </c>
      <c r="E81" s="4">
        <v>303</v>
      </c>
      <c r="F81" s="8" t="s">
        <v>71</v>
      </c>
      <c r="G81" s="19"/>
      <c r="H81" s="19" t="s">
        <v>290</v>
      </c>
      <c r="I81" s="9">
        <v>117</v>
      </c>
      <c r="J81" s="9">
        <v>241</v>
      </c>
      <c r="K81" s="9">
        <v>19</v>
      </c>
      <c r="L81" s="9"/>
      <c r="M81" s="30">
        <f t="shared" si="59"/>
        <v>45942.5</v>
      </c>
      <c r="N81" s="30">
        <f t="shared" si="60"/>
        <v>1036.8949643400001</v>
      </c>
      <c r="O81" s="30">
        <f t="shared" si="61"/>
        <v>995373.53113325965</v>
      </c>
      <c r="P81" s="21">
        <f t="shared" si="62"/>
        <v>126237.73527630346</v>
      </c>
      <c r="Q81" s="23">
        <f t="shared" si="63"/>
        <v>1121611.2664095631</v>
      </c>
      <c r="R81" s="10" t="str">
        <f t="shared" si="64"/>
        <v>nov-dic 2014</v>
      </c>
      <c r="S81" s="10" t="str">
        <f t="shared" si="65"/>
        <v>dic 2014-ene 2015</v>
      </c>
      <c r="T81" s="24">
        <v>172</v>
      </c>
      <c r="U81" s="24">
        <v>248</v>
      </c>
      <c r="V81" s="35"/>
      <c r="W81" s="19"/>
      <c r="X81" s="19"/>
    </row>
    <row r="82" spans="2:24" s="7" customFormat="1" x14ac:dyDescent="0.25">
      <c r="B82" s="95"/>
      <c r="C82" s="90"/>
      <c r="D82" s="8" t="s">
        <v>349</v>
      </c>
      <c r="E82" s="4">
        <v>304</v>
      </c>
      <c r="F82" s="8" t="s">
        <v>72</v>
      </c>
      <c r="G82" s="19"/>
      <c r="H82" s="19" t="s">
        <v>290</v>
      </c>
      <c r="I82" s="9">
        <v>83</v>
      </c>
      <c r="J82" s="9">
        <v>200</v>
      </c>
      <c r="K82" s="9">
        <v>30</v>
      </c>
      <c r="L82" s="9"/>
      <c r="M82" s="30">
        <f t="shared" si="59"/>
        <v>38146</v>
      </c>
      <c r="N82" s="30">
        <f t="shared" si="60"/>
        <v>860.90251067999998</v>
      </c>
      <c r="O82" s="30">
        <f t="shared" si="61"/>
        <v>826446.60376629489</v>
      </c>
      <c r="P82" s="21">
        <f t="shared" si="62"/>
        <v>104815.03291831902</v>
      </c>
      <c r="Q82" s="23">
        <f t="shared" si="63"/>
        <v>931261.63668461388</v>
      </c>
      <c r="R82" s="10" t="str">
        <f t="shared" si="64"/>
        <v>nov-dic 2014</v>
      </c>
      <c r="S82" s="10" t="str">
        <f t="shared" si="65"/>
        <v>dic 2014-ene 2015</v>
      </c>
      <c r="T82" s="24">
        <v>186</v>
      </c>
      <c r="U82" s="24">
        <v>209</v>
      </c>
      <c r="V82" s="35"/>
      <c r="W82" s="19"/>
      <c r="X82" s="19"/>
    </row>
    <row r="83" spans="2:24" s="7" customFormat="1" x14ac:dyDescent="0.25">
      <c r="B83" s="95"/>
      <c r="C83" s="90"/>
      <c r="D83" s="8" t="s">
        <v>350</v>
      </c>
      <c r="E83" s="4">
        <v>310</v>
      </c>
      <c r="F83" s="8" t="s">
        <v>73</v>
      </c>
      <c r="G83" s="19"/>
      <c r="H83" s="19" t="s">
        <v>290</v>
      </c>
      <c r="I83" s="9">
        <v>34</v>
      </c>
      <c r="J83" s="9">
        <v>46</v>
      </c>
      <c r="K83" s="9">
        <v>17</v>
      </c>
      <c r="L83" s="9"/>
      <c r="M83" s="30">
        <f t="shared" si="59"/>
        <v>12325</v>
      </c>
      <c r="N83" s="30">
        <f t="shared" si="60"/>
        <v>272.66788864</v>
      </c>
      <c r="O83" s="30">
        <f t="shared" si="61"/>
        <v>265056.09094015113</v>
      </c>
      <c r="P83" s="21">
        <f t="shared" si="62"/>
        <v>33865.812423800184</v>
      </c>
      <c r="Q83" s="23">
        <f t="shared" si="63"/>
        <v>298921.90336395131</v>
      </c>
      <c r="R83" s="10" t="str">
        <f t="shared" si="64"/>
        <v>nov-dic 2014</v>
      </c>
      <c r="S83" s="10" t="str">
        <f t="shared" si="65"/>
        <v>dic 2014-ene 2015</v>
      </c>
      <c r="T83" s="24">
        <v>76</v>
      </c>
      <c r="U83" s="24">
        <v>43</v>
      </c>
      <c r="V83" s="35"/>
      <c r="W83" s="19"/>
      <c r="X83" s="19"/>
    </row>
    <row r="84" spans="2:24" s="7" customFormat="1" x14ac:dyDescent="0.25">
      <c r="B84" s="95"/>
      <c r="C84" s="90"/>
      <c r="D84" s="8" t="s">
        <v>351</v>
      </c>
      <c r="E84" s="4">
        <v>312</v>
      </c>
      <c r="F84" s="8" t="s">
        <v>74</v>
      </c>
      <c r="G84" s="19"/>
      <c r="H84" s="19" t="s">
        <v>290</v>
      </c>
      <c r="I84" s="9">
        <v>54</v>
      </c>
      <c r="J84" s="9">
        <v>75</v>
      </c>
      <c r="K84" s="9">
        <v>15</v>
      </c>
      <c r="L84" s="9"/>
      <c r="M84" s="30">
        <f t="shared" si="59"/>
        <v>18085.5</v>
      </c>
      <c r="N84" s="30">
        <f t="shared" si="60"/>
        <v>402.31988034000005</v>
      </c>
      <c r="O84" s="30">
        <f t="shared" si="61"/>
        <v>389732.19178491854</v>
      </c>
      <c r="P84" s="21">
        <f t="shared" si="62"/>
        <v>49694.129865366187</v>
      </c>
      <c r="Q84" s="23">
        <f t="shared" si="63"/>
        <v>439426.32165028475</v>
      </c>
      <c r="R84" s="10" t="str">
        <f t="shared" si="64"/>
        <v>nov-dic 2014</v>
      </c>
      <c r="S84" s="10" t="str">
        <f t="shared" si="65"/>
        <v>dic 2014-ene 2015</v>
      </c>
      <c r="T84" s="24">
        <v>98</v>
      </c>
      <c r="U84" s="24">
        <v>92</v>
      </c>
      <c r="V84" s="35"/>
      <c r="W84" s="19"/>
      <c r="X84" s="19"/>
    </row>
    <row r="85" spans="2:24" s="7" customFormat="1" x14ac:dyDescent="0.25">
      <c r="B85" s="95"/>
      <c r="C85" s="90"/>
      <c r="D85" s="8" t="s">
        <v>352</v>
      </c>
      <c r="E85" s="4">
        <v>313</v>
      </c>
      <c r="F85" s="8" t="s">
        <v>75</v>
      </c>
      <c r="G85" s="19"/>
      <c r="H85" s="19" t="s">
        <v>290</v>
      </c>
      <c r="I85" s="9">
        <v>17</v>
      </c>
      <c r="J85" s="9">
        <v>50</v>
      </c>
      <c r="K85" s="9">
        <v>6</v>
      </c>
      <c r="L85" s="9"/>
      <c r="M85" s="30">
        <f t="shared" si="59"/>
        <v>8791</v>
      </c>
      <c r="N85" s="30">
        <f t="shared" si="60"/>
        <v>199.55323128000001</v>
      </c>
      <c r="O85" s="30">
        <f t="shared" si="61"/>
        <v>190873.53805121017</v>
      </c>
      <c r="P85" s="21">
        <f t="shared" si="62"/>
        <v>24155.323084594518</v>
      </c>
      <c r="Q85" s="23">
        <f t="shared" si="63"/>
        <v>215028.86113580468</v>
      </c>
      <c r="R85" s="10" t="str">
        <f t="shared" si="64"/>
        <v>nov-dic 2014</v>
      </c>
      <c r="S85" s="10" t="str">
        <f t="shared" si="65"/>
        <v>dic 2014-ene 2015</v>
      </c>
      <c r="T85" s="24">
        <v>33</v>
      </c>
      <c r="U85" s="24">
        <v>41</v>
      </c>
      <c r="V85" s="35"/>
      <c r="W85" s="19"/>
      <c r="X85" s="19"/>
    </row>
    <row r="86" spans="2:24" s="7" customFormat="1" x14ac:dyDescent="0.25">
      <c r="B86" s="95"/>
      <c r="C86" s="90"/>
      <c r="D86" s="8" t="s">
        <v>353</v>
      </c>
      <c r="E86" s="4">
        <v>305</v>
      </c>
      <c r="F86" s="8" t="s">
        <v>76</v>
      </c>
      <c r="G86" s="19"/>
      <c r="H86" s="19" t="s">
        <v>290</v>
      </c>
      <c r="I86" s="9">
        <v>69</v>
      </c>
      <c r="J86" s="9">
        <v>54</v>
      </c>
      <c r="K86" s="9">
        <v>12</v>
      </c>
      <c r="L86" s="9"/>
      <c r="M86" s="30">
        <f t="shared" si="59"/>
        <v>17469</v>
      </c>
      <c r="N86" s="30">
        <f t="shared" si="60"/>
        <v>383.16735288000001</v>
      </c>
      <c r="O86" s="30">
        <f t="shared" si="61"/>
        <v>374496.26298536727</v>
      </c>
      <c r="P86" s="21">
        <f t="shared" si="62"/>
        <v>48000.152310861296</v>
      </c>
      <c r="Q86" s="23">
        <f t="shared" si="63"/>
        <v>422496.41529622854</v>
      </c>
      <c r="R86" s="10" t="str">
        <f t="shared" si="64"/>
        <v>nov-dic 2014</v>
      </c>
      <c r="S86" s="10" t="str">
        <f t="shared" si="65"/>
        <v>dic 2014-ene 2015</v>
      </c>
      <c r="T86" s="24">
        <v>99</v>
      </c>
      <c r="U86" s="24">
        <v>58</v>
      </c>
      <c r="V86" s="35"/>
      <c r="W86" s="19"/>
      <c r="X86" s="19"/>
    </row>
    <row r="87" spans="2:24" s="7" customFormat="1" x14ac:dyDescent="0.25">
      <c r="B87" s="96"/>
      <c r="C87" s="90"/>
      <c r="D87" s="8" t="s">
        <v>354</v>
      </c>
      <c r="E87" s="4">
        <v>300</v>
      </c>
      <c r="F87" s="8" t="s">
        <v>239</v>
      </c>
      <c r="G87" s="19"/>
      <c r="H87" s="19" t="s">
        <v>290</v>
      </c>
      <c r="I87" s="9"/>
      <c r="J87" s="9"/>
      <c r="K87" s="9"/>
      <c r="L87" s="9"/>
      <c r="M87" s="30"/>
      <c r="N87" s="30"/>
      <c r="O87" s="30"/>
      <c r="P87" s="21">
        <f t="shared" si="62"/>
        <v>0</v>
      </c>
      <c r="Q87" s="23"/>
      <c r="R87" s="10" t="str">
        <f t="shared" ref="R87" si="66">IF(M87=0," ","oct-nov 2014")</f>
        <v xml:space="preserve"> </v>
      </c>
      <c r="S87" s="10" t="str">
        <f t="shared" ref="S87" si="67">IF(M87=0," ","nov-dic 2014")</f>
        <v xml:space="preserve"> </v>
      </c>
      <c r="T87" s="36"/>
      <c r="U87" s="36"/>
      <c r="V87" s="35"/>
      <c r="W87" s="19"/>
      <c r="X87" s="19"/>
    </row>
    <row r="88" spans="2:24" x14ac:dyDescent="0.25">
      <c r="B88" s="25"/>
      <c r="C88" s="25"/>
      <c r="D88" s="26"/>
      <c r="E88" s="27"/>
      <c r="F88" s="26"/>
      <c r="G88" s="28"/>
      <c r="H88" s="28"/>
      <c r="I88" s="31">
        <f>SUM(I74:I87)</f>
        <v>928</v>
      </c>
      <c r="J88" s="31">
        <f t="shared" ref="J88:L88" si="68">SUM(J74:J87)</f>
        <v>1348</v>
      </c>
      <c r="K88" s="31">
        <f t="shared" si="68"/>
        <v>259</v>
      </c>
      <c r="L88" s="31">
        <f t="shared" si="68"/>
        <v>0</v>
      </c>
      <c r="M88" s="32">
        <f>SUM(M74:M87)</f>
        <v>317508</v>
      </c>
      <c r="N88" s="32">
        <f>SUM(N74:N87)</f>
        <v>7072.3351079599997</v>
      </c>
      <c r="O88" s="32">
        <f t="shared" ref="O88:Q88" si="69">SUM(O74:O87)</f>
        <v>6845426.9591567973</v>
      </c>
      <c r="P88" s="32">
        <f t="shared" si="69"/>
        <v>872427.29176924541</v>
      </c>
      <c r="Q88" s="32">
        <f t="shared" si="69"/>
        <v>7717854.2509260429</v>
      </c>
      <c r="R88" s="29"/>
      <c r="S88" s="29"/>
      <c r="T88" s="31">
        <f t="shared" ref="T88:U88" si="70">SUM(T74:T87)</f>
        <v>1757</v>
      </c>
      <c r="U88" s="31">
        <f t="shared" si="70"/>
        <v>1390</v>
      </c>
      <c r="V88" s="31">
        <f t="shared" ref="V88:X88" si="71">SUM(V74:V87)</f>
        <v>0</v>
      </c>
      <c r="W88" s="31">
        <f t="shared" si="71"/>
        <v>0</v>
      </c>
      <c r="X88" s="31">
        <f t="shared" si="71"/>
        <v>0</v>
      </c>
    </row>
    <row r="89" spans="2:24" s="7" customFormat="1" x14ac:dyDescent="0.25">
      <c r="B89" s="90" t="s">
        <v>77</v>
      </c>
      <c r="C89" s="97">
        <v>464</v>
      </c>
      <c r="D89" s="37" t="s">
        <v>355</v>
      </c>
      <c r="E89" s="4">
        <v>300</v>
      </c>
      <c r="F89" s="8" t="s">
        <v>78</v>
      </c>
      <c r="G89" s="19"/>
      <c r="H89" s="19" t="s">
        <v>290</v>
      </c>
      <c r="I89" s="9"/>
      <c r="J89" s="9"/>
      <c r="K89" s="9"/>
      <c r="L89" s="9"/>
      <c r="M89" s="30">
        <f t="shared" ref="M89:M90" si="72">I89*$I$277+J89*$J$277+K89*$K$277</f>
        <v>0</v>
      </c>
      <c r="N89" s="30">
        <f t="shared" ref="N89:N90" si="73">I89*$I$278+J89*$J$278+K89*$K$278</f>
        <v>0</v>
      </c>
      <c r="O89" s="30">
        <f t="shared" ref="O89:O90" si="74">I89*$I$279+J89*$J$279+K89*$K$279</f>
        <v>0</v>
      </c>
      <c r="P89" s="21">
        <f t="shared" ref="P89:P90" si="75">$I$280*M89</f>
        <v>0</v>
      </c>
      <c r="Q89" s="23">
        <f t="shared" ref="Q89:Q90" si="76">O89+P89</f>
        <v>0</v>
      </c>
      <c r="R89" s="10" t="str">
        <f t="shared" ref="R89:R90" si="77">IF(M89=0," ","ago-set 2014")</f>
        <v xml:space="preserve"> </v>
      </c>
      <c r="S89" s="10" t="str">
        <f t="shared" ref="S89:S90" si="78">IF(M89=0," ","oct-nov 2014")</f>
        <v xml:space="preserve"> </v>
      </c>
      <c r="T89" s="24"/>
      <c r="U89" s="24"/>
      <c r="V89" s="8"/>
      <c r="W89" s="19"/>
      <c r="X89" s="19"/>
    </row>
    <row r="90" spans="2:24" s="7" customFormat="1" x14ac:dyDescent="0.25">
      <c r="B90" s="90"/>
      <c r="C90" s="97"/>
      <c r="D90" s="8" t="s">
        <v>356</v>
      </c>
      <c r="E90" s="4">
        <v>302</v>
      </c>
      <c r="F90" s="8" t="s">
        <v>79</v>
      </c>
      <c r="G90" s="19"/>
      <c r="H90" s="19" t="s">
        <v>290</v>
      </c>
      <c r="I90" s="9"/>
      <c r="J90" s="9"/>
      <c r="K90" s="9"/>
      <c r="L90" s="9"/>
      <c r="M90" s="30">
        <f t="shared" si="72"/>
        <v>0</v>
      </c>
      <c r="N90" s="30">
        <f t="shared" si="73"/>
        <v>0</v>
      </c>
      <c r="O90" s="30">
        <f t="shared" si="74"/>
        <v>0</v>
      </c>
      <c r="P90" s="21">
        <f t="shared" si="75"/>
        <v>0</v>
      </c>
      <c r="Q90" s="23">
        <f t="shared" si="76"/>
        <v>0</v>
      </c>
      <c r="R90" s="10" t="str">
        <f t="shared" si="77"/>
        <v xml:space="preserve"> </v>
      </c>
      <c r="S90" s="10" t="str">
        <f t="shared" si="78"/>
        <v xml:space="preserve"> </v>
      </c>
      <c r="T90" s="24"/>
      <c r="U90" s="24"/>
      <c r="V90" s="8"/>
      <c r="W90" s="19"/>
      <c r="X90" s="19"/>
    </row>
    <row r="91" spans="2:24" x14ac:dyDescent="0.25">
      <c r="B91" s="25"/>
      <c r="C91" s="25"/>
      <c r="D91" s="26"/>
      <c r="E91" s="27"/>
      <c r="F91" s="26"/>
      <c r="G91" s="28"/>
      <c r="H91" s="28"/>
      <c r="I91" s="31">
        <f>SUM(I89:I90)</f>
        <v>0</v>
      </c>
      <c r="J91" s="31">
        <f t="shared" ref="J91:L91" si="79">SUM(J89:J90)</f>
        <v>0</v>
      </c>
      <c r="K91" s="31">
        <f t="shared" si="79"/>
        <v>0</v>
      </c>
      <c r="L91" s="31">
        <f t="shared" si="79"/>
        <v>0</v>
      </c>
      <c r="M91" s="32">
        <f>SUM(M89:M90)</f>
        <v>0</v>
      </c>
      <c r="N91" s="32">
        <f>SUM(N89:N90)</f>
        <v>0</v>
      </c>
      <c r="O91" s="32">
        <f t="shared" ref="O91:Q91" si="80">SUM(O89:O90)</f>
        <v>0</v>
      </c>
      <c r="P91" s="32">
        <f t="shared" si="80"/>
        <v>0</v>
      </c>
      <c r="Q91" s="32">
        <f t="shared" si="80"/>
        <v>0</v>
      </c>
      <c r="R91" s="29"/>
      <c r="S91" s="29"/>
      <c r="T91" s="31">
        <f t="shared" ref="T91:U91" si="81">SUM(T89:T90)</f>
        <v>0</v>
      </c>
      <c r="U91" s="31">
        <f t="shared" si="81"/>
        <v>0</v>
      </c>
      <c r="V91" s="31">
        <f t="shared" ref="V91:X91" si="82">SUM(V89:V90)</f>
        <v>0</v>
      </c>
      <c r="W91" s="31">
        <f t="shared" si="82"/>
        <v>0</v>
      </c>
      <c r="X91" s="31">
        <f t="shared" si="82"/>
        <v>0</v>
      </c>
    </row>
    <row r="92" spans="2:24" s="7" customFormat="1" x14ac:dyDescent="0.25">
      <c r="B92" s="90" t="s">
        <v>80</v>
      </c>
      <c r="C92" s="97">
        <v>446</v>
      </c>
      <c r="D92" s="8" t="s">
        <v>358</v>
      </c>
      <c r="E92" s="4">
        <v>303</v>
      </c>
      <c r="F92" s="8" t="s">
        <v>82</v>
      </c>
      <c r="G92" s="19"/>
      <c r="H92" s="19" t="s">
        <v>290</v>
      </c>
      <c r="I92" s="9">
        <v>24</v>
      </c>
      <c r="J92" s="9">
        <v>35</v>
      </c>
      <c r="K92" s="9">
        <v>14</v>
      </c>
      <c r="L92" s="9"/>
      <c r="M92" s="30">
        <f t="shared" ref="M92:M104" si="83">I92*$I$277+J92*$J$277+K92*$K$277</f>
        <v>9263.5</v>
      </c>
      <c r="N92" s="30">
        <f t="shared" ref="N92:N104" si="84">I92*$I$278+J92*$J$278+K92*$K$278</f>
        <v>205.06354398000002</v>
      </c>
      <c r="O92" s="30">
        <f t="shared" ref="O92:O104" si="85">I92*$I$279+J92*$J$279+K92*$K$279</f>
        <v>199261.89040707791</v>
      </c>
      <c r="P92" s="21">
        <f t="shared" ref="P92:P105" si="86">$I$280*M92</f>
        <v>25453.627049726008</v>
      </c>
      <c r="Q92" s="23">
        <f t="shared" ref="Q92:Q104" si="87">O92+P92</f>
        <v>224715.51745680391</v>
      </c>
      <c r="R92" s="10" t="str">
        <f t="shared" ref="R92:R104" si="88">IF(M92=0," ","nov-dic 2014")</f>
        <v>nov-dic 2014</v>
      </c>
      <c r="S92" s="10" t="str">
        <f t="shared" ref="S92:S104" si="89">IF(M92=0," ","dic 2014-ene 2015")</f>
        <v>dic 2014-ene 2015</v>
      </c>
      <c r="T92" s="24">
        <v>44</v>
      </c>
      <c r="U92" s="24">
        <v>19</v>
      </c>
      <c r="V92" s="35"/>
      <c r="W92" s="19"/>
      <c r="X92" s="19"/>
    </row>
    <row r="93" spans="2:24" s="7" customFormat="1" x14ac:dyDescent="0.25">
      <c r="B93" s="90"/>
      <c r="C93" s="97"/>
      <c r="D93" s="8" t="s">
        <v>359</v>
      </c>
      <c r="E93" s="4">
        <v>300</v>
      </c>
      <c r="F93" s="8" t="s">
        <v>83</v>
      </c>
      <c r="G93" s="19"/>
      <c r="H93" s="19" t="s">
        <v>290</v>
      </c>
      <c r="I93" s="9">
        <v>29</v>
      </c>
      <c r="J93" s="9">
        <v>70</v>
      </c>
      <c r="K93" s="9">
        <v>17</v>
      </c>
      <c r="L93" s="9"/>
      <c r="M93" s="30">
        <f t="shared" si="83"/>
        <v>14267</v>
      </c>
      <c r="N93" s="30">
        <f t="shared" si="84"/>
        <v>320.57053716000001</v>
      </c>
      <c r="O93" s="30">
        <f t="shared" si="85"/>
        <v>308591.70715493558</v>
      </c>
      <c r="P93" s="21">
        <f t="shared" si="86"/>
        <v>39201.910413822094</v>
      </c>
      <c r="Q93" s="23">
        <f t="shared" si="87"/>
        <v>347793.61756875768</v>
      </c>
      <c r="R93" s="10" t="str">
        <f t="shared" si="88"/>
        <v>nov-dic 2014</v>
      </c>
      <c r="S93" s="10" t="str">
        <f t="shared" si="89"/>
        <v>dic 2014-ene 2015</v>
      </c>
      <c r="T93" s="24">
        <v>61</v>
      </c>
      <c r="U93" s="24">
        <v>46</v>
      </c>
      <c r="V93" s="35"/>
      <c r="W93" s="19"/>
      <c r="X93" s="19"/>
    </row>
    <row r="94" spans="2:24" s="7" customFormat="1" x14ac:dyDescent="0.25">
      <c r="B94" s="90"/>
      <c r="C94" s="97"/>
      <c r="D94" s="8" t="s">
        <v>359</v>
      </c>
      <c r="E94" s="4">
        <v>300</v>
      </c>
      <c r="F94" s="8" t="s">
        <v>84</v>
      </c>
      <c r="G94" s="19"/>
      <c r="H94" s="19" t="s">
        <v>290</v>
      </c>
      <c r="I94" s="9">
        <v>48</v>
      </c>
      <c r="J94" s="9">
        <v>76</v>
      </c>
      <c r="K94" s="9">
        <v>16</v>
      </c>
      <c r="L94" s="9"/>
      <c r="M94" s="30">
        <f t="shared" si="83"/>
        <v>17486</v>
      </c>
      <c r="N94" s="30">
        <f t="shared" si="84"/>
        <v>390.01165272000003</v>
      </c>
      <c r="O94" s="30">
        <f t="shared" si="85"/>
        <v>377182.02513996465</v>
      </c>
      <c r="P94" s="21">
        <f t="shared" si="86"/>
        <v>48046.863776273436</v>
      </c>
      <c r="Q94" s="23">
        <f t="shared" si="87"/>
        <v>425228.88891623809</v>
      </c>
      <c r="R94" s="10" t="str">
        <f t="shared" si="88"/>
        <v>nov-dic 2014</v>
      </c>
      <c r="S94" s="10" t="str">
        <f t="shared" si="89"/>
        <v>dic 2014-ene 2015</v>
      </c>
      <c r="T94" s="24">
        <v>82</v>
      </c>
      <c r="U94" s="24">
        <v>69</v>
      </c>
      <c r="V94" s="35"/>
      <c r="W94" s="19"/>
      <c r="X94" s="19"/>
    </row>
    <row r="95" spans="2:24" s="7" customFormat="1" x14ac:dyDescent="0.25">
      <c r="B95" s="90"/>
      <c r="C95" s="97"/>
      <c r="D95" s="8" t="s">
        <v>360</v>
      </c>
      <c r="E95" s="4">
        <v>302</v>
      </c>
      <c r="F95" s="8" t="s">
        <v>85</v>
      </c>
      <c r="G95" s="19"/>
      <c r="H95" s="19" t="s">
        <v>290</v>
      </c>
      <c r="I95" s="9">
        <v>31</v>
      </c>
      <c r="J95" s="9">
        <v>47</v>
      </c>
      <c r="K95" s="9">
        <v>10</v>
      </c>
      <c r="L95" s="9"/>
      <c r="M95" s="30">
        <f t="shared" si="83"/>
        <v>11015.5</v>
      </c>
      <c r="N95" s="30">
        <f t="shared" si="84"/>
        <v>245.43356921999998</v>
      </c>
      <c r="O95" s="30">
        <f t="shared" si="85"/>
        <v>237517.24535199386</v>
      </c>
      <c r="P95" s="21">
        <f t="shared" si="86"/>
        <v>30267.655720435778</v>
      </c>
      <c r="Q95" s="23">
        <f t="shared" si="87"/>
        <v>267784.90107242961</v>
      </c>
      <c r="R95" s="10" t="str">
        <f t="shared" si="88"/>
        <v>nov-dic 2014</v>
      </c>
      <c r="S95" s="10" t="str">
        <f t="shared" si="89"/>
        <v>dic 2014-ene 2015</v>
      </c>
      <c r="T95" s="24">
        <v>49</v>
      </c>
      <c r="U95" s="24">
        <v>32</v>
      </c>
      <c r="V95" s="35"/>
      <c r="W95" s="19"/>
      <c r="X95" s="19"/>
    </row>
    <row r="96" spans="2:24" s="7" customFormat="1" x14ac:dyDescent="0.25">
      <c r="B96" s="90"/>
      <c r="C96" s="97"/>
      <c r="D96" s="8" t="s">
        <v>360</v>
      </c>
      <c r="E96" s="4">
        <v>302</v>
      </c>
      <c r="F96" s="8" t="s">
        <v>86</v>
      </c>
      <c r="G96" s="19"/>
      <c r="H96" s="19" t="s">
        <v>290</v>
      </c>
      <c r="I96" s="9">
        <v>73</v>
      </c>
      <c r="J96" s="9">
        <v>210</v>
      </c>
      <c r="K96" s="9">
        <v>25</v>
      </c>
      <c r="L96" s="9"/>
      <c r="M96" s="30">
        <f t="shared" si="83"/>
        <v>37121</v>
      </c>
      <c r="N96" s="30">
        <f t="shared" si="84"/>
        <v>842.30287708000014</v>
      </c>
      <c r="O96" s="30">
        <f t="shared" si="85"/>
        <v>805865.68991917965</v>
      </c>
      <c r="P96" s="21">
        <f t="shared" si="86"/>
        <v>101998.60632729305</v>
      </c>
      <c r="Q96" s="23">
        <f t="shared" si="87"/>
        <v>907864.29624647275</v>
      </c>
      <c r="R96" s="10" t="str">
        <f t="shared" si="88"/>
        <v>nov-dic 2014</v>
      </c>
      <c r="S96" s="10" t="str">
        <f t="shared" si="89"/>
        <v>dic 2014-ene 2015</v>
      </c>
      <c r="T96" s="24">
        <v>126</v>
      </c>
      <c r="U96" s="24">
        <v>192</v>
      </c>
      <c r="V96" s="35"/>
      <c r="W96" s="19"/>
      <c r="X96" s="19"/>
    </row>
    <row r="97" spans="2:24" s="7" customFormat="1" x14ac:dyDescent="0.25">
      <c r="B97" s="90"/>
      <c r="C97" s="97"/>
      <c r="D97" s="8" t="s">
        <v>361</v>
      </c>
      <c r="E97" s="4">
        <v>305</v>
      </c>
      <c r="F97" s="8" t="s">
        <v>87</v>
      </c>
      <c r="G97" s="19"/>
      <c r="H97" s="19" t="s">
        <v>290</v>
      </c>
      <c r="I97" s="9">
        <v>73</v>
      </c>
      <c r="J97" s="9">
        <v>63</v>
      </c>
      <c r="K97" s="9">
        <v>16</v>
      </c>
      <c r="L97" s="9"/>
      <c r="M97" s="30">
        <f t="shared" si="83"/>
        <v>19599.5</v>
      </c>
      <c r="N97" s="30">
        <f t="shared" si="84"/>
        <v>430.60987738000006</v>
      </c>
      <c r="O97" s="30">
        <f t="shared" si="85"/>
        <v>420424.75997873815</v>
      </c>
      <c r="P97" s="21">
        <f t="shared" si="86"/>
        <v>53854.198020306023</v>
      </c>
      <c r="Q97" s="23">
        <f t="shared" si="87"/>
        <v>474278.95799904416</v>
      </c>
      <c r="R97" s="10" t="str">
        <f t="shared" si="88"/>
        <v>nov-dic 2014</v>
      </c>
      <c r="S97" s="10" t="str">
        <f t="shared" si="89"/>
        <v>dic 2014-ene 2015</v>
      </c>
      <c r="T97" s="24">
        <v>107</v>
      </c>
      <c r="U97" s="24">
        <v>58</v>
      </c>
      <c r="V97" s="35"/>
      <c r="W97" s="19"/>
      <c r="X97" s="19"/>
    </row>
    <row r="98" spans="2:24" s="7" customFormat="1" x14ac:dyDescent="0.25">
      <c r="B98" s="90"/>
      <c r="C98" s="97"/>
      <c r="D98" s="8" t="s">
        <v>359</v>
      </c>
      <c r="E98" s="4">
        <v>300</v>
      </c>
      <c r="F98" s="8" t="s">
        <v>81</v>
      </c>
      <c r="G98" s="19"/>
      <c r="H98" s="19" t="s">
        <v>290</v>
      </c>
      <c r="I98" s="9">
        <v>139</v>
      </c>
      <c r="J98" s="9">
        <v>248</v>
      </c>
      <c r="K98" s="9">
        <v>10</v>
      </c>
      <c r="L98" s="9"/>
      <c r="M98" s="30">
        <f t="shared" si="83"/>
        <v>48562</v>
      </c>
      <c r="N98" s="30">
        <f t="shared" si="84"/>
        <v>1094.0278522800002</v>
      </c>
      <c r="O98" s="30">
        <f t="shared" si="85"/>
        <v>1051413.6824733349</v>
      </c>
      <c r="P98" s="21">
        <f t="shared" si="86"/>
        <v>133435.42254966203</v>
      </c>
      <c r="Q98" s="23">
        <f t="shared" si="87"/>
        <v>1184849.1050229969</v>
      </c>
      <c r="R98" s="10" t="str">
        <f t="shared" si="88"/>
        <v>nov-dic 2014</v>
      </c>
      <c r="S98" s="10" t="str">
        <f t="shared" si="89"/>
        <v>dic 2014-ene 2015</v>
      </c>
      <c r="T98" s="24">
        <v>195</v>
      </c>
      <c r="U98" s="24">
        <v>242</v>
      </c>
      <c r="V98" s="35"/>
      <c r="W98" s="19"/>
      <c r="X98" s="19"/>
    </row>
    <row r="99" spans="2:24" s="7" customFormat="1" x14ac:dyDescent="0.25">
      <c r="B99" s="90"/>
      <c r="C99" s="97"/>
      <c r="D99" s="8" t="s">
        <v>360</v>
      </c>
      <c r="E99" s="4">
        <v>302</v>
      </c>
      <c r="F99" s="8" t="s">
        <v>88</v>
      </c>
      <c r="G99" s="19"/>
      <c r="H99" s="19" t="s">
        <v>290</v>
      </c>
      <c r="I99" s="9">
        <v>35</v>
      </c>
      <c r="J99" s="9">
        <v>65</v>
      </c>
      <c r="K99" s="9">
        <v>27</v>
      </c>
      <c r="L99" s="9"/>
      <c r="M99" s="30">
        <f t="shared" si="83"/>
        <v>15986.5</v>
      </c>
      <c r="N99" s="30">
        <f t="shared" si="84"/>
        <v>355.24471002000007</v>
      </c>
      <c r="O99" s="30">
        <f t="shared" si="85"/>
        <v>344362.91828193888</v>
      </c>
      <c r="P99" s="21">
        <f t="shared" si="86"/>
        <v>43926.637753596893</v>
      </c>
      <c r="Q99" s="23">
        <f t="shared" si="87"/>
        <v>388289.55603553576</v>
      </c>
      <c r="R99" s="10" t="str">
        <f t="shared" si="88"/>
        <v>nov-dic 2014</v>
      </c>
      <c r="S99" s="10" t="str">
        <f t="shared" si="89"/>
        <v>dic 2014-ene 2015</v>
      </c>
      <c r="T99" s="24">
        <v>80</v>
      </c>
      <c r="U99" s="24">
        <v>58</v>
      </c>
      <c r="V99" s="35"/>
      <c r="W99" s="19"/>
      <c r="X99" s="19"/>
    </row>
    <row r="100" spans="2:24" s="7" customFormat="1" x14ac:dyDescent="0.25">
      <c r="B100" s="90"/>
      <c r="C100" s="97"/>
      <c r="D100" s="8" t="s">
        <v>362</v>
      </c>
      <c r="E100" s="4">
        <v>304</v>
      </c>
      <c r="F100" s="8" t="s">
        <v>89</v>
      </c>
      <c r="G100" s="19"/>
      <c r="H100" s="19" t="s">
        <v>290</v>
      </c>
      <c r="I100" s="9">
        <v>65</v>
      </c>
      <c r="J100" s="9">
        <v>122</v>
      </c>
      <c r="K100" s="9">
        <v>22</v>
      </c>
      <c r="L100" s="9"/>
      <c r="M100" s="30">
        <f t="shared" si="83"/>
        <v>25835</v>
      </c>
      <c r="N100" s="30">
        <f t="shared" si="84"/>
        <v>579.09342728000013</v>
      </c>
      <c r="O100" s="30">
        <f t="shared" si="85"/>
        <v>558301.5139981769</v>
      </c>
      <c r="P100" s="21">
        <f t="shared" si="86"/>
        <v>70987.688760152363</v>
      </c>
      <c r="Q100" s="23">
        <f t="shared" si="87"/>
        <v>629289.20275832922</v>
      </c>
      <c r="R100" s="10" t="str">
        <f t="shared" si="88"/>
        <v>nov-dic 2014</v>
      </c>
      <c r="S100" s="10" t="str">
        <f t="shared" si="89"/>
        <v>dic 2014-ene 2015</v>
      </c>
      <c r="T100" s="24">
        <v>109</v>
      </c>
      <c r="U100" s="24">
        <v>126</v>
      </c>
      <c r="V100" s="35"/>
      <c r="W100" s="19"/>
      <c r="X100" s="19"/>
    </row>
    <row r="101" spans="2:24" s="7" customFormat="1" x14ac:dyDescent="0.25">
      <c r="B101" s="90"/>
      <c r="C101" s="97"/>
      <c r="D101" s="8" t="s">
        <v>359</v>
      </c>
      <c r="E101" s="4">
        <v>300</v>
      </c>
      <c r="F101" s="8" t="s">
        <v>90</v>
      </c>
      <c r="G101" s="19"/>
      <c r="H101" s="19" t="s">
        <v>290</v>
      </c>
      <c r="I101" s="9">
        <v>31</v>
      </c>
      <c r="J101" s="9">
        <v>82</v>
      </c>
      <c r="K101" s="9">
        <v>16</v>
      </c>
      <c r="L101" s="9"/>
      <c r="M101" s="30">
        <f t="shared" si="83"/>
        <v>15735</v>
      </c>
      <c r="N101" s="30">
        <f t="shared" si="84"/>
        <v>354.97012568000002</v>
      </c>
      <c r="O101" s="30">
        <f t="shared" si="85"/>
        <v>340851.59052257019</v>
      </c>
      <c r="P101" s="21">
        <f t="shared" si="86"/>
        <v>43235.582838823204</v>
      </c>
      <c r="Q101" s="23">
        <f t="shared" si="87"/>
        <v>384087.17336139339</v>
      </c>
      <c r="R101" s="10" t="str">
        <f t="shared" si="88"/>
        <v>nov-dic 2014</v>
      </c>
      <c r="S101" s="10" t="str">
        <f t="shared" si="89"/>
        <v>dic 2014-ene 2015</v>
      </c>
      <c r="T101" s="24">
        <v>57</v>
      </c>
      <c r="U101" s="24">
        <v>60</v>
      </c>
      <c r="V101" s="35"/>
      <c r="W101" s="19"/>
      <c r="X101" s="19"/>
    </row>
    <row r="102" spans="2:24" s="7" customFormat="1" x14ac:dyDescent="0.25">
      <c r="B102" s="90"/>
      <c r="C102" s="97"/>
      <c r="D102" s="8" t="s">
        <v>358</v>
      </c>
      <c r="E102" s="4">
        <v>303</v>
      </c>
      <c r="F102" s="8" t="s">
        <v>91</v>
      </c>
      <c r="G102" s="19"/>
      <c r="H102" s="19" t="s">
        <v>290</v>
      </c>
      <c r="I102" s="9">
        <v>45</v>
      </c>
      <c r="J102" s="9">
        <v>65</v>
      </c>
      <c r="K102" s="9">
        <v>17</v>
      </c>
      <c r="L102" s="9"/>
      <c r="M102" s="30">
        <f t="shared" si="83"/>
        <v>15986.5</v>
      </c>
      <c r="N102" s="30">
        <f t="shared" si="84"/>
        <v>355.24471002000001</v>
      </c>
      <c r="O102" s="30">
        <f t="shared" si="85"/>
        <v>344362.91828193888</v>
      </c>
      <c r="P102" s="21">
        <f t="shared" si="86"/>
        <v>43926.637753596893</v>
      </c>
      <c r="Q102" s="23">
        <f t="shared" si="87"/>
        <v>388289.55603553576</v>
      </c>
      <c r="R102" s="10" t="str">
        <f t="shared" si="88"/>
        <v>nov-dic 2014</v>
      </c>
      <c r="S102" s="10" t="str">
        <f t="shared" si="89"/>
        <v>dic 2014-ene 2015</v>
      </c>
      <c r="T102" s="24">
        <v>71</v>
      </c>
      <c r="U102" s="24">
        <v>52</v>
      </c>
      <c r="V102" s="35"/>
      <c r="W102" s="19"/>
      <c r="X102" s="19"/>
    </row>
    <row r="103" spans="2:24" s="7" customFormat="1" x14ac:dyDescent="0.25">
      <c r="B103" s="90"/>
      <c r="C103" s="97"/>
      <c r="D103" s="8" t="s">
        <v>358</v>
      </c>
      <c r="E103" s="4">
        <v>303</v>
      </c>
      <c r="F103" s="8" t="s">
        <v>92</v>
      </c>
      <c r="G103" s="19"/>
      <c r="H103" s="19" t="s">
        <v>290</v>
      </c>
      <c r="I103" s="9">
        <f>52</f>
        <v>52</v>
      </c>
      <c r="J103" s="9">
        <f>73+45</f>
        <v>118</v>
      </c>
      <c r="K103" s="9">
        <v>29</v>
      </c>
      <c r="L103" s="9"/>
      <c r="M103" s="30">
        <f t="shared" si="83"/>
        <v>24541</v>
      </c>
      <c r="N103" s="30">
        <f t="shared" si="84"/>
        <v>550.71066040000005</v>
      </c>
      <c r="O103" s="30">
        <f t="shared" si="85"/>
        <v>530561.05007333483</v>
      </c>
      <c r="P103" s="21">
        <f t="shared" si="86"/>
        <v>67432.121922310776</v>
      </c>
      <c r="Q103" s="23">
        <f t="shared" si="87"/>
        <v>597993.17199564562</v>
      </c>
      <c r="R103" s="10" t="str">
        <f t="shared" si="88"/>
        <v>nov-dic 2014</v>
      </c>
      <c r="S103" s="10" t="str">
        <f t="shared" si="89"/>
        <v>dic 2014-ene 2015</v>
      </c>
      <c r="T103" s="24">
        <v>113</v>
      </c>
      <c r="U103" s="24">
        <v>71</v>
      </c>
      <c r="V103" s="35"/>
      <c r="W103" s="19"/>
      <c r="X103" s="19"/>
    </row>
    <row r="104" spans="2:24" s="7" customFormat="1" x14ac:dyDescent="0.25">
      <c r="B104" s="90"/>
      <c r="C104" s="97"/>
      <c r="D104" s="8" t="s">
        <v>359</v>
      </c>
      <c r="E104" s="4">
        <v>300</v>
      </c>
      <c r="F104" s="8" t="s">
        <v>93</v>
      </c>
      <c r="G104" s="19"/>
      <c r="H104" s="19" t="s">
        <v>290</v>
      </c>
      <c r="I104" s="9">
        <v>27</v>
      </c>
      <c r="J104" s="9">
        <v>69</v>
      </c>
      <c r="K104" s="9">
        <v>5</v>
      </c>
      <c r="L104" s="9"/>
      <c r="M104" s="30">
        <f t="shared" si="83"/>
        <v>12168.5</v>
      </c>
      <c r="N104" s="30">
        <f t="shared" si="84"/>
        <v>276.15961593999998</v>
      </c>
      <c r="O104" s="30">
        <f t="shared" si="85"/>
        <v>264184.89381571661</v>
      </c>
      <c r="P104" s="21">
        <f t="shared" si="86"/>
        <v>33435.792168682565</v>
      </c>
      <c r="Q104" s="23">
        <f t="shared" si="87"/>
        <v>297620.68598439917</v>
      </c>
      <c r="R104" s="10" t="str">
        <f t="shared" si="88"/>
        <v>nov-dic 2014</v>
      </c>
      <c r="S104" s="10" t="str">
        <f t="shared" si="89"/>
        <v>dic 2014-ene 2015</v>
      </c>
      <c r="T104" s="24">
        <v>46</v>
      </c>
      <c r="U104" s="24">
        <v>69</v>
      </c>
      <c r="V104" s="35"/>
      <c r="W104" s="19"/>
      <c r="X104" s="19"/>
    </row>
    <row r="105" spans="2:24" s="7" customFormat="1" x14ac:dyDescent="0.25">
      <c r="B105" s="90"/>
      <c r="C105" s="97"/>
      <c r="D105" s="8" t="s">
        <v>359</v>
      </c>
      <c r="E105" s="4">
        <v>300</v>
      </c>
      <c r="F105" s="8" t="s">
        <v>240</v>
      </c>
      <c r="G105" s="19"/>
      <c r="H105" s="19" t="s">
        <v>290</v>
      </c>
      <c r="I105" s="9"/>
      <c r="J105" s="9"/>
      <c r="K105" s="9"/>
      <c r="L105" s="9"/>
      <c r="M105" s="30"/>
      <c r="N105" s="30"/>
      <c r="O105" s="30"/>
      <c r="P105" s="21">
        <f t="shared" si="86"/>
        <v>0</v>
      </c>
      <c r="Q105" s="23"/>
      <c r="R105" s="10" t="str">
        <f t="shared" ref="R105" si="90">IF(M105=0," ","oct-nov 2014")</f>
        <v xml:space="preserve"> </v>
      </c>
      <c r="S105" s="10" t="str">
        <f t="shared" ref="S105" si="91">IF(M105=0," ","nov-dic 2014")</f>
        <v xml:space="preserve"> </v>
      </c>
      <c r="T105" s="24"/>
      <c r="U105" s="24"/>
      <c r="V105" s="35"/>
      <c r="W105" s="19"/>
      <c r="X105" s="19"/>
    </row>
    <row r="106" spans="2:24" x14ac:dyDescent="0.25">
      <c r="B106" s="25"/>
      <c r="C106" s="25"/>
      <c r="D106" s="26"/>
      <c r="E106" s="27"/>
      <c r="F106" s="26"/>
      <c r="G106" s="28"/>
      <c r="H106" s="28"/>
      <c r="I106" s="31">
        <f>SUM(I92:I105)</f>
        <v>672</v>
      </c>
      <c r="J106" s="31">
        <f t="shared" ref="J106:L106" si="92">SUM(J92:J105)</f>
        <v>1270</v>
      </c>
      <c r="K106" s="31">
        <f t="shared" si="92"/>
        <v>224</v>
      </c>
      <c r="L106" s="31">
        <f t="shared" si="92"/>
        <v>0</v>
      </c>
      <c r="M106" s="32">
        <f>SUM(M92:M105)</f>
        <v>267567</v>
      </c>
      <c r="N106" s="32">
        <f>SUM(N92:N105)</f>
        <v>5999.4431591599996</v>
      </c>
      <c r="O106" s="32">
        <f t="shared" ref="O106:Q106" si="93">SUM(O92:O105)</f>
        <v>5782881.885398902</v>
      </c>
      <c r="P106" s="32">
        <f t="shared" si="93"/>
        <v>735202.74505468109</v>
      </c>
      <c r="Q106" s="32">
        <f t="shared" si="93"/>
        <v>6518084.630453581</v>
      </c>
      <c r="R106" s="29"/>
      <c r="S106" s="29"/>
      <c r="T106" s="31">
        <f t="shared" ref="T106:U106" si="94">SUM(T92:T105)</f>
        <v>1140</v>
      </c>
      <c r="U106" s="31">
        <f t="shared" si="94"/>
        <v>1094</v>
      </c>
      <c r="V106" s="31">
        <f t="shared" ref="V106:X106" si="95">SUM(V92:V105)</f>
        <v>0</v>
      </c>
      <c r="W106" s="31">
        <f t="shared" si="95"/>
        <v>0</v>
      </c>
      <c r="X106" s="31">
        <f t="shared" si="95"/>
        <v>0</v>
      </c>
    </row>
    <row r="107" spans="2:24" s="7" customFormat="1" x14ac:dyDescent="0.25">
      <c r="B107" s="94" t="s">
        <v>94</v>
      </c>
      <c r="C107" s="97">
        <v>447</v>
      </c>
      <c r="D107" s="8" t="s">
        <v>363</v>
      </c>
      <c r="E107" s="38" t="s">
        <v>364</v>
      </c>
      <c r="F107" s="8" t="s">
        <v>96</v>
      </c>
      <c r="G107" s="19"/>
      <c r="H107" s="19" t="s">
        <v>290</v>
      </c>
      <c r="I107" s="9">
        <v>48</v>
      </c>
      <c r="J107" s="9">
        <v>24</v>
      </c>
      <c r="K107" s="9">
        <v>30</v>
      </c>
      <c r="L107" s="9"/>
      <c r="M107" s="30">
        <f t="shared" ref="M107:M113" si="96">I107*$I$277+J107*$J$277+K107*$K$277</f>
        <v>13728</v>
      </c>
      <c r="N107" s="30">
        <f t="shared" ref="N107:N113" si="97">I107*$I$278+J107*$J$278+K107*$K$278</f>
        <v>295.67577240000003</v>
      </c>
      <c r="O107" s="30">
        <f t="shared" ref="O107:O113" si="98">I107*$I$279+J107*$J$279+K107*$K$279</f>
        <v>292347.68667196046</v>
      </c>
      <c r="P107" s="21">
        <f t="shared" ref="P107:P114" si="99">$I$280*M107</f>
        <v>37720.882186931354</v>
      </c>
      <c r="Q107" s="23">
        <f t="shared" ref="Q107:Q113" si="100">O107+P107</f>
        <v>330068.56885889184</v>
      </c>
      <c r="R107" s="10" t="str">
        <f t="shared" ref="R107:R113" si="101">IF(M107=0," ","nov-dic 2014")</f>
        <v>nov-dic 2014</v>
      </c>
      <c r="S107" s="10" t="str">
        <f t="shared" ref="S107:S113" si="102">IF(M107=0," ","dic 2014-ene 2015")</f>
        <v>dic 2014-ene 2015</v>
      </c>
      <c r="T107" s="24">
        <v>112</v>
      </c>
      <c r="U107" s="24">
        <v>9</v>
      </c>
      <c r="V107" s="35"/>
      <c r="W107" s="19"/>
      <c r="X107" s="19"/>
    </row>
    <row r="108" spans="2:24" s="7" customFormat="1" x14ac:dyDescent="0.25">
      <c r="B108" s="95"/>
      <c r="C108" s="97"/>
      <c r="D108" s="8" t="s">
        <v>365</v>
      </c>
      <c r="E108" s="39" t="s">
        <v>366</v>
      </c>
      <c r="F108" s="8" t="s">
        <v>97</v>
      </c>
      <c r="G108" s="19"/>
      <c r="H108" s="19" t="s">
        <v>290</v>
      </c>
      <c r="I108" s="9">
        <v>59</v>
      </c>
      <c r="J108" s="9">
        <v>47</v>
      </c>
      <c r="K108" s="9">
        <v>36</v>
      </c>
      <c r="L108" s="9"/>
      <c r="M108" s="30">
        <f t="shared" si="96"/>
        <v>18683.5</v>
      </c>
      <c r="N108" s="30">
        <f t="shared" si="97"/>
        <v>406.63536066</v>
      </c>
      <c r="O108" s="30">
        <f t="shared" si="98"/>
        <v>399394.97793859028</v>
      </c>
      <c r="P108" s="21">
        <f t="shared" si="99"/>
        <v>51337.274354569636</v>
      </c>
      <c r="Q108" s="23">
        <f t="shared" si="100"/>
        <v>450732.25229315989</v>
      </c>
      <c r="R108" s="10" t="str">
        <f t="shared" si="101"/>
        <v>nov-dic 2014</v>
      </c>
      <c r="S108" s="10" t="str">
        <f t="shared" si="102"/>
        <v>dic 2014-ene 2015</v>
      </c>
      <c r="T108" s="24">
        <v>126</v>
      </c>
      <c r="U108" s="24">
        <v>46</v>
      </c>
      <c r="V108" s="35"/>
      <c r="W108" s="19"/>
      <c r="X108" s="19"/>
    </row>
    <row r="109" spans="2:24" s="7" customFormat="1" x14ac:dyDescent="0.25">
      <c r="B109" s="95"/>
      <c r="C109" s="97"/>
      <c r="D109" s="8" t="s">
        <v>367</v>
      </c>
      <c r="E109" s="39" t="s">
        <v>368</v>
      </c>
      <c r="F109" s="8" t="s">
        <v>98</v>
      </c>
      <c r="G109" s="19"/>
      <c r="H109" s="19" t="s">
        <v>290</v>
      </c>
      <c r="I109" s="9">
        <v>36</v>
      </c>
      <c r="J109" s="9">
        <v>0</v>
      </c>
      <c r="K109" s="9">
        <v>5</v>
      </c>
      <c r="L109" s="9"/>
      <c r="M109" s="30">
        <f t="shared" si="96"/>
        <v>5822</v>
      </c>
      <c r="N109" s="30">
        <f t="shared" si="97"/>
        <v>122.39395276000002</v>
      </c>
      <c r="O109" s="30">
        <f t="shared" si="98"/>
        <v>122907.16733426767</v>
      </c>
      <c r="P109" s="21">
        <f t="shared" si="99"/>
        <v>15997.303037027561</v>
      </c>
      <c r="Q109" s="23">
        <f t="shared" si="100"/>
        <v>138904.47037129523</v>
      </c>
      <c r="R109" s="10" t="str">
        <f t="shared" si="101"/>
        <v>nov-dic 2014</v>
      </c>
      <c r="S109" s="10" t="str">
        <f t="shared" si="102"/>
        <v>dic 2014-ene 2015</v>
      </c>
      <c r="T109" s="24">
        <v>56</v>
      </c>
      <c r="U109" s="24">
        <v>0</v>
      </c>
      <c r="V109" s="35"/>
      <c r="W109" s="19"/>
      <c r="X109" s="19"/>
    </row>
    <row r="110" spans="2:24" s="7" customFormat="1" x14ac:dyDescent="0.25">
      <c r="B110" s="95"/>
      <c r="C110" s="97"/>
      <c r="D110" s="8" t="s">
        <v>369</v>
      </c>
      <c r="E110" s="39" t="s">
        <v>370</v>
      </c>
      <c r="F110" s="8" t="s">
        <v>99</v>
      </c>
      <c r="G110" s="19"/>
      <c r="H110" s="19" t="s">
        <v>290</v>
      </c>
      <c r="I110" s="9">
        <v>54</v>
      </c>
      <c r="J110" s="9">
        <v>40</v>
      </c>
      <c r="K110" s="9">
        <v>17</v>
      </c>
      <c r="L110" s="9"/>
      <c r="M110" s="30">
        <f t="shared" si="96"/>
        <v>14502</v>
      </c>
      <c r="N110" s="30">
        <f t="shared" si="97"/>
        <v>316.66507075999999</v>
      </c>
      <c r="O110" s="30">
        <f t="shared" si="98"/>
        <v>310379.73292346764</v>
      </c>
      <c r="P110" s="21">
        <f t="shared" si="99"/>
        <v>39847.627729813415</v>
      </c>
      <c r="Q110" s="23">
        <f t="shared" si="100"/>
        <v>350227.36065328104</v>
      </c>
      <c r="R110" s="10" t="str">
        <f t="shared" si="101"/>
        <v>nov-dic 2014</v>
      </c>
      <c r="S110" s="10" t="str">
        <f t="shared" si="102"/>
        <v>dic 2014-ene 2015</v>
      </c>
      <c r="T110" s="24">
        <v>102</v>
      </c>
      <c r="U110" s="24">
        <v>30</v>
      </c>
      <c r="V110" s="35"/>
      <c r="W110" s="19"/>
      <c r="X110" s="19"/>
    </row>
    <row r="111" spans="2:24" s="7" customFormat="1" x14ac:dyDescent="0.25">
      <c r="B111" s="95"/>
      <c r="C111" s="97"/>
      <c r="D111" s="8" t="s">
        <v>371</v>
      </c>
      <c r="E111" s="39" t="s">
        <v>372</v>
      </c>
      <c r="F111" s="8" t="s">
        <v>95</v>
      </c>
      <c r="G111" s="19"/>
      <c r="H111" s="19" t="s">
        <v>290</v>
      </c>
      <c r="I111" s="9">
        <v>152</v>
      </c>
      <c r="J111" s="9">
        <v>67</v>
      </c>
      <c r="K111" s="9">
        <v>40</v>
      </c>
      <c r="L111" s="9"/>
      <c r="M111" s="30">
        <f t="shared" si="96"/>
        <v>34667.5</v>
      </c>
      <c r="N111" s="30">
        <f t="shared" si="97"/>
        <v>748.55882517999999</v>
      </c>
      <c r="O111" s="30">
        <f t="shared" si="98"/>
        <v>738945.59540172562</v>
      </c>
      <c r="P111" s="21">
        <f t="shared" si="99"/>
        <v>95257.04277501769</v>
      </c>
      <c r="Q111" s="23">
        <f t="shared" si="100"/>
        <v>834202.63817674329</v>
      </c>
      <c r="R111" s="10" t="str">
        <f t="shared" si="101"/>
        <v>nov-dic 2014</v>
      </c>
      <c r="S111" s="10" t="str">
        <f t="shared" si="102"/>
        <v>dic 2014-ene 2015</v>
      </c>
      <c r="T111" s="24">
        <v>255</v>
      </c>
      <c r="U111" s="24">
        <v>91</v>
      </c>
      <c r="V111" s="35"/>
      <c r="W111" s="19"/>
      <c r="X111" s="19"/>
    </row>
    <row r="112" spans="2:24" s="7" customFormat="1" x14ac:dyDescent="0.25">
      <c r="B112" s="95"/>
      <c r="C112" s="97"/>
      <c r="D112" s="8" t="s">
        <v>373</v>
      </c>
      <c r="E112" s="39" t="s">
        <v>374</v>
      </c>
      <c r="F112" s="8" t="s">
        <v>100</v>
      </c>
      <c r="G112" s="19"/>
      <c r="H112" s="19" t="s">
        <v>290</v>
      </c>
      <c r="I112" s="9">
        <v>42</v>
      </c>
      <c r="J112" s="9">
        <v>41</v>
      </c>
      <c r="K112" s="9">
        <v>14</v>
      </c>
      <c r="L112" s="9"/>
      <c r="M112" s="30">
        <f t="shared" si="96"/>
        <v>12482.5</v>
      </c>
      <c r="N112" s="30">
        <f t="shared" si="97"/>
        <v>274.50465954000003</v>
      </c>
      <c r="O112" s="30">
        <f t="shared" si="98"/>
        <v>267852.20839210699</v>
      </c>
      <c r="P112" s="21">
        <f t="shared" si="99"/>
        <v>34298.580412177347</v>
      </c>
      <c r="Q112" s="23">
        <f t="shared" si="100"/>
        <v>302150.78880428436</v>
      </c>
      <c r="R112" s="10" t="str">
        <f t="shared" si="101"/>
        <v>nov-dic 2014</v>
      </c>
      <c r="S112" s="10" t="str">
        <f t="shared" si="102"/>
        <v>dic 2014-ene 2015</v>
      </c>
      <c r="T112" s="24">
        <v>76</v>
      </c>
      <c r="U112" s="24">
        <v>48</v>
      </c>
      <c r="V112" s="35"/>
      <c r="W112" s="19"/>
      <c r="X112" s="19"/>
    </row>
    <row r="113" spans="2:24" s="7" customFormat="1" x14ac:dyDescent="0.25">
      <c r="B113" s="95"/>
      <c r="C113" s="97"/>
      <c r="D113" s="8" t="s">
        <v>375</v>
      </c>
      <c r="E113" s="39" t="s">
        <v>376</v>
      </c>
      <c r="F113" s="8" t="s">
        <v>101</v>
      </c>
      <c r="G113" s="19"/>
      <c r="H113" s="19" t="s">
        <v>290</v>
      </c>
      <c r="I113" s="9">
        <v>161</v>
      </c>
      <c r="J113" s="9">
        <v>48</v>
      </c>
      <c r="K113" s="9">
        <v>23</v>
      </c>
      <c r="L113" s="9"/>
      <c r="M113" s="30">
        <f t="shared" si="96"/>
        <v>31432</v>
      </c>
      <c r="N113" s="30">
        <f t="shared" si="97"/>
        <v>674.93765888000007</v>
      </c>
      <c r="O113" s="30">
        <f t="shared" si="98"/>
        <v>668631.97542585991</v>
      </c>
      <c r="P113" s="21">
        <f t="shared" si="99"/>
        <v>86366.75181378398</v>
      </c>
      <c r="Q113" s="23">
        <f t="shared" si="100"/>
        <v>754998.72723964392</v>
      </c>
      <c r="R113" s="10" t="str">
        <f t="shared" si="101"/>
        <v>nov-dic 2014</v>
      </c>
      <c r="S113" s="10" t="str">
        <f t="shared" si="102"/>
        <v>dic 2014-ene 2015</v>
      </c>
      <c r="T113" s="24">
        <v>184</v>
      </c>
      <c r="U113" s="24">
        <v>38</v>
      </c>
      <c r="V113" s="35"/>
      <c r="W113" s="19"/>
      <c r="X113" s="19"/>
    </row>
    <row r="114" spans="2:24" s="7" customFormat="1" x14ac:dyDescent="0.25">
      <c r="B114" s="96"/>
      <c r="C114" s="97"/>
      <c r="D114" s="8" t="s">
        <v>377</v>
      </c>
      <c r="E114" s="39" t="s">
        <v>372</v>
      </c>
      <c r="F114" s="8" t="s">
        <v>241</v>
      </c>
      <c r="G114" s="19"/>
      <c r="H114" s="19" t="s">
        <v>290</v>
      </c>
      <c r="I114" s="9"/>
      <c r="J114" s="9"/>
      <c r="K114" s="9"/>
      <c r="L114" s="9"/>
      <c r="M114" s="30"/>
      <c r="N114" s="30"/>
      <c r="O114" s="30"/>
      <c r="P114" s="21">
        <f t="shared" si="99"/>
        <v>0</v>
      </c>
      <c r="Q114" s="23"/>
      <c r="R114" s="10" t="str">
        <f t="shared" ref="R114" si="103">IF(M114=0," ","oct-nov 2014")</f>
        <v xml:space="preserve"> </v>
      </c>
      <c r="S114" s="10" t="str">
        <f t="shared" ref="S114" si="104">IF(M114=0," ","nov-dic 2014")</f>
        <v xml:space="preserve"> </v>
      </c>
      <c r="T114" s="24"/>
      <c r="U114" s="24"/>
      <c r="V114" s="35"/>
      <c r="W114" s="19"/>
      <c r="X114" s="19"/>
    </row>
    <row r="115" spans="2:24" x14ac:dyDescent="0.25">
      <c r="B115" s="25"/>
      <c r="C115" s="25"/>
      <c r="D115" s="26"/>
      <c r="E115" s="27"/>
      <c r="F115" s="26"/>
      <c r="G115" s="28"/>
      <c r="H115" s="28"/>
      <c r="I115" s="31">
        <f>SUM(I107:I114)</f>
        <v>552</v>
      </c>
      <c r="J115" s="31">
        <f t="shared" ref="J115:L115" si="105">SUM(J107:J114)</f>
        <v>267</v>
      </c>
      <c r="K115" s="31">
        <f t="shared" si="105"/>
        <v>165</v>
      </c>
      <c r="L115" s="31">
        <f t="shared" si="105"/>
        <v>0</v>
      </c>
      <c r="M115" s="32">
        <f>SUM(M107:M114)</f>
        <v>131317.5</v>
      </c>
      <c r="N115" s="32">
        <f>SUM(N107:N114)</f>
        <v>2839.3713001800002</v>
      </c>
      <c r="O115" s="32">
        <f t="shared" ref="O115:Q115" si="106">SUM(O107:O114)</f>
        <v>2800459.3440879784</v>
      </c>
      <c r="P115" s="32">
        <f t="shared" si="106"/>
        <v>360825.46230932104</v>
      </c>
      <c r="Q115" s="32">
        <f t="shared" si="106"/>
        <v>3161284.8063972993</v>
      </c>
      <c r="R115" s="29"/>
      <c r="S115" s="29"/>
      <c r="T115" s="31">
        <f t="shared" ref="T115:U115" si="107">SUM(T107:T114)</f>
        <v>911</v>
      </c>
      <c r="U115" s="31">
        <f t="shared" si="107"/>
        <v>262</v>
      </c>
      <c r="V115" s="31">
        <f t="shared" ref="V115:X115" si="108">SUM(V107:V114)</f>
        <v>0</v>
      </c>
      <c r="W115" s="31">
        <f t="shared" si="108"/>
        <v>0</v>
      </c>
      <c r="X115" s="31">
        <f t="shared" si="108"/>
        <v>0</v>
      </c>
    </row>
    <row r="116" spans="2:24" s="7" customFormat="1" x14ac:dyDescent="0.25">
      <c r="B116" s="90" t="s">
        <v>102</v>
      </c>
      <c r="C116" s="90">
        <v>448</v>
      </c>
      <c r="D116" s="8" t="s">
        <v>378</v>
      </c>
      <c r="E116" s="4">
        <v>300</v>
      </c>
      <c r="F116" s="8" t="s">
        <v>104</v>
      </c>
      <c r="G116" s="19"/>
      <c r="H116" s="19" t="s">
        <v>290</v>
      </c>
      <c r="I116" s="9">
        <v>53</v>
      </c>
      <c r="J116" s="9">
        <v>21</v>
      </c>
      <c r="K116" s="9">
        <v>3</v>
      </c>
      <c r="L116" s="9"/>
      <c r="M116" s="30">
        <f t="shared" ref="M116:M126" si="109">I116*$I$277+J116*$J$277+K116*$K$277</f>
        <v>10272.5</v>
      </c>
      <c r="N116" s="30">
        <f t="shared" ref="N116:N126" si="110">I116*$I$278+J116*$J$278+K116*$K$278</f>
        <v>222.14737594000002</v>
      </c>
      <c r="O116" s="30">
        <f t="shared" ref="O116:O126" si="111">I116*$I$279+J116*$J$279+K116*$K$279</f>
        <v>219081.96242711713</v>
      </c>
      <c r="P116" s="21">
        <f t="shared" ref="P116:P127" si="112">$I$280*M116</f>
        <v>28226.089908599384</v>
      </c>
      <c r="Q116" s="23">
        <f t="shared" ref="Q116:Q126" si="113">O116+P116</f>
        <v>247308.05233571652</v>
      </c>
      <c r="R116" s="10" t="str">
        <f t="shared" ref="R116:R126" si="114">IF(M116=0," ","nov-dic 2014")</f>
        <v>nov-dic 2014</v>
      </c>
      <c r="S116" s="10" t="str">
        <f t="shared" ref="S116:S126" si="115">IF(M116=0," ","dic 2014-ene 2015")</f>
        <v>dic 2014-ene 2015</v>
      </c>
      <c r="T116" s="24">
        <v>82</v>
      </c>
      <c r="U116" s="24">
        <v>24</v>
      </c>
      <c r="V116" s="8"/>
      <c r="W116" s="19"/>
      <c r="X116" s="19"/>
    </row>
    <row r="117" spans="2:24" s="7" customFormat="1" x14ac:dyDescent="0.25">
      <c r="B117" s="90"/>
      <c r="C117" s="90"/>
      <c r="D117" s="8" t="s">
        <v>379</v>
      </c>
      <c r="E117" s="4">
        <v>303</v>
      </c>
      <c r="F117" s="8" t="s">
        <v>105</v>
      </c>
      <c r="G117" s="19"/>
      <c r="H117" s="19" t="s">
        <v>290</v>
      </c>
      <c r="I117" s="9">
        <v>52</v>
      </c>
      <c r="J117" s="9">
        <v>48</v>
      </c>
      <c r="K117" s="9">
        <v>9</v>
      </c>
      <c r="L117" s="9"/>
      <c r="M117" s="30">
        <f t="shared" si="109"/>
        <v>13966</v>
      </c>
      <c r="N117" s="30">
        <f t="shared" si="110"/>
        <v>307.75580060000004</v>
      </c>
      <c r="O117" s="30">
        <f t="shared" si="111"/>
        <v>299910.47342305683</v>
      </c>
      <c r="P117" s="21">
        <f t="shared" si="112"/>
        <v>38374.842702701295</v>
      </c>
      <c r="Q117" s="23">
        <f t="shared" si="113"/>
        <v>338285.31612575811</v>
      </c>
      <c r="R117" s="10" t="str">
        <f t="shared" si="114"/>
        <v>nov-dic 2014</v>
      </c>
      <c r="S117" s="10" t="str">
        <f t="shared" si="115"/>
        <v>dic 2014-ene 2015</v>
      </c>
      <c r="T117" s="24">
        <v>82</v>
      </c>
      <c r="U117" s="24">
        <v>35</v>
      </c>
      <c r="V117" s="8"/>
      <c r="W117" s="19"/>
      <c r="X117" s="19"/>
    </row>
    <row r="118" spans="2:24" s="7" customFormat="1" x14ac:dyDescent="0.25">
      <c r="B118" s="90"/>
      <c r="C118" s="90"/>
      <c r="D118" s="8" t="s">
        <v>380</v>
      </c>
      <c r="E118" s="4">
        <v>307</v>
      </c>
      <c r="F118" s="8" t="s">
        <v>108</v>
      </c>
      <c r="G118" s="19"/>
      <c r="H118" s="19" t="s">
        <v>290</v>
      </c>
      <c r="I118" s="9">
        <v>30</v>
      </c>
      <c r="J118" s="9">
        <v>19</v>
      </c>
      <c r="K118" s="9">
        <v>1</v>
      </c>
      <c r="L118" s="9"/>
      <c r="M118" s="30">
        <f t="shared" si="109"/>
        <v>6501.5</v>
      </c>
      <c r="N118" s="30">
        <f t="shared" si="110"/>
        <v>142.28118858000002</v>
      </c>
      <c r="O118" s="30">
        <f t="shared" si="111"/>
        <v>139261.54311460129</v>
      </c>
      <c r="P118" s="21">
        <f t="shared" si="112"/>
        <v>17864.387786883319</v>
      </c>
      <c r="Q118" s="23">
        <f t="shared" si="113"/>
        <v>157125.93090148459</v>
      </c>
      <c r="R118" s="10" t="str">
        <f t="shared" si="114"/>
        <v>nov-dic 2014</v>
      </c>
      <c r="S118" s="10" t="str">
        <f t="shared" si="115"/>
        <v>dic 2014-ene 2015</v>
      </c>
      <c r="T118" s="24">
        <v>42</v>
      </c>
      <c r="U118" s="24">
        <v>23</v>
      </c>
      <c r="V118" s="8"/>
      <c r="W118" s="19"/>
      <c r="X118" s="19"/>
    </row>
    <row r="119" spans="2:24" s="7" customFormat="1" x14ac:dyDescent="0.25">
      <c r="B119" s="90"/>
      <c r="C119" s="90"/>
      <c r="D119" s="8" t="s">
        <v>381</v>
      </c>
      <c r="E119" s="4">
        <v>305</v>
      </c>
      <c r="F119" s="8" t="s">
        <v>109</v>
      </c>
      <c r="G119" s="19"/>
      <c r="H119" s="19" t="s">
        <v>290</v>
      </c>
      <c r="I119" s="9">
        <v>47</v>
      </c>
      <c r="J119" s="9">
        <v>34</v>
      </c>
      <c r="K119" s="9">
        <v>31</v>
      </c>
      <c r="L119" s="9"/>
      <c r="M119" s="30">
        <f t="shared" si="109"/>
        <v>14833</v>
      </c>
      <c r="N119" s="30">
        <f t="shared" si="110"/>
        <v>321.85441420000001</v>
      </c>
      <c r="O119" s="30">
        <f t="shared" si="111"/>
        <v>316732.8096544554</v>
      </c>
      <c r="P119" s="21">
        <f t="shared" si="112"/>
        <v>40757.127438720338</v>
      </c>
      <c r="Q119" s="23">
        <f t="shared" si="113"/>
        <v>357489.93709317571</v>
      </c>
      <c r="R119" s="10" t="str">
        <f t="shared" si="114"/>
        <v>nov-dic 2014</v>
      </c>
      <c r="S119" s="10" t="str">
        <f t="shared" si="115"/>
        <v>dic 2014-ene 2015</v>
      </c>
      <c r="T119" s="24">
        <v>97</v>
      </c>
      <c r="U119" s="24">
        <v>31</v>
      </c>
      <c r="V119" s="8"/>
      <c r="W119" s="19"/>
      <c r="X119" s="19"/>
    </row>
    <row r="120" spans="2:24" s="7" customFormat="1" x14ac:dyDescent="0.25">
      <c r="B120" s="90"/>
      <c r="C120" s="90"/>
      <c r="D120" s="8" t="s">
        <v>378</v>
      </c>
      <c r="E120" s="4">
        <v>300</v>
      </c>
      <c r="F120" s="8" t="s">
        <v>103</v>
      </c>
      <c r="G120" s="19"/>
      <c r="H120" s="19" t="s">
        <v>290</v>
      </c>
      <c r="I120" s="9">
        <v>122</v>
      </c>
      <c r="J120" s="9">
        <v>108</v>
      </c>
      <c r="K120" s="9">
        <v>57</v>
      </c>
      <c r="L120" s="9"/>
      <c r="M120" s="30">
        <f t="shared" si="109"/>
        <v>37352</v>
      </c>
      <c r="N120" s="30">
        <f t="shared" si="110"/>
        <v>817.08341787999996</v>
      </c>
      <c r="O120" s="30">
        <f t="shared" si="111"/>
        <v>799954.03437762603</v>
      </c>
      <c r="P120" s="21">
        <f t="shared" si="112"/>
        <v>102633.33271024622</v>
      </c>
      <c r="Q120" s="23">
        <f t="shared" si="113"/>
        <v>902587.36708787223</v>
      </c>
      <c r="R120" s="10" t="str">
        <f t="shared" si="114"/>
        <v>nov-dic 2014</v>
      </c>
      <c r="S120" s="10" t="str">
        <f t="shared" si="115"/>
        <v>dic 2014-ene 2015</v>
      </c>
      <c r="T120" s="24">
        <v>242</v>
      </c>
      <c r="U120" s="24">
        <v>112</v>
      </c>
      <c r="V120" s="8"/>
      <c r="W120" s="19"/>
      <c r="X120" s="19"/>
    </row>
    <row r="121" spans="2:24" s="7" customFormat="1" x14ac:dyDescent="0.25">
      <c r="B121" s="90"/>
      <c r="C121" s="90"/>
      <c r="D121" s="8" t="s">
        <v>379</v>
      </c>
      <c r="E121" s="4">
        <v>303</v>
      </c>
      <c r="F121" s="8" t="s">
        <v>106</v>
      </c>
      <c r="G121" s="19"/>
      <c r="H121" s="19" t="s">
        <v>290</v>
      </c>
      <c r="I121" s="9">
        <v>27</v>
      </c>
      <c r="J121" s="9">
        <v>28</v>
      </c>
      <c r="K121" s="9">
        <v>1</v>
      </c>
      <c r="L121" s="9"/>
      <c r="M121" s="30">
        <f t="shared" si="109"/>
        <v>7070</v>
      </c>
      <c r="N121" s="30">
        <f t="shared" si="110"/>
        <v>156.88631112000002</v>
      </c>
      <c r="O121" s="30">
        <f t="shared" si="111"/>
        <v>152214.94643292471</v>
      </c>
      <c r="P121" s="21">
        <f t="shared" si="112"/>
        <v>19426.474144930413</v>
      </c>
      <c r="Q121" s="23">
        <f t="shared" si="113"/>
        <v>171641.42057785514</v>
      </c>
      <c r="R121" s="10" t="str">
        <f t="shared" si="114"/>
        <v>nov-dic 2014</v>
      </c>
      <c r="S121" s="10" t="str">
        <f t="shared" si="115"/>
        <v>dic 2014-ene 2015</v>
      </c>
      <c r="T121" s="24">
        <v>41</v>
      </c>
      <c r="U121" s="24">
        <v>35</v>
      </c>
      <c r="V121" s="8"/>
      <c r="W121" s="19"/>
      <c r="X121" s="19"/>
    </row>
    <row r="122" spans="2:24" s="7" customFormat="1" x14ac:dyDescent="0.25">
      <c r="B122" s="90"/>
      <c r="C122" s="90"/>
      <c r="D122" s="8" t="s">
        <v>382</v>
      </c>
      <c r="E122" s="4">
        <v>302</v>
      </c>
      <c r="F122" s="8" t="s">
        <v>110</v>
      </c>
      <c r="G122" s="19"/>
      <c r="H122" s="19" t="s">
        <v>290</v>
      </c>
      <c r="I122" s="9">
        <v>47</v>
      </c>
      <c r="J122" s="9">
        <v>98</v>
      </c>
      <c r="K122" s="9">
        <v>45</v>
      </c>
      <c r="L122" s="9"/>
      <c r="M122" s="30">
        <f t="shared" si="109"/>
        <v>23893</v>
      </c>
      <c r="N122" s="30">
        <f t="shared" si="110"/>
        <v>531.19077876000006</v>
      </c>
      <c r="O122" s="30">
        <f t="shared" si="111"/>
        <v>514765.89778339246</v>
      </c>
      <c r="P122" s="21">
        <f t="shared" si="112"/>
        <v>65651.590770130453</v>
      </c>
      <c r="Q122" s="23">
        <f t="shared" si="113"/>
        <v>580417.48855352285</v>
      </c>
      <c r="R122" s="10" t="str">
        <f t="shared" si="114"/>
        <v>nov-dic 2014</v>
      </c>
      <c r="S122" s="10" t="str">
        <f t="shared" si="115"/>
        <v>dic 2014-ene 2015</v>
      </c>
      <c r="T122" s="24">
        <v>121</v>
      </c>
      <c r="U122" s="24">
        <v>109</v>
      </c>
      <c r="V122" s="8"/>
      <c r="W122" s="19"/>
      <c r="X122" s="19"/>
    </row>
    <row r="123" spans="2:24" s="7" customFormat="1" x14ac:dyDescent="0.25">
      <c r="B123" s="90"/>
      <c r="C123" s="90"/>
      <c r="D123" s="8" t="s">
        <v>383</v>
      </c>
      <c r="E123" s="4">
        <v>301</v>
      </c>
      <c r="F123" s="8" t="s">
        <v>111</v>
      </c>
      <c r="G123" s="19"/>
      <c r="H123" s="19" t="s">
        <v>290</v>
      </c>
      <c r="I123" s="9">
        <v>39</v>
      </c>
      <c r="J123" s="9">
        <v>26</v>
      </c>
      <c r="K123" s="9">
        <v>14</v>
      </c>
      <c r="L123" s="9"/>
      <c r="M123" s="30">
        <f t="shared" si="109"/>
        <v>10399</v>
      </c>
      <c r="N123" s="30">
        <f t="shared" si="110"/>
        <v>226.28104176000002</v>
      </c>
      <c r="O123" s="30">
        <f t="shared" si="111"/>
        <v>222281.31655244259</v>
      </c>
      <c r="P123" s="21">
        <f t="shared" si="112"/>
        <v>28573.678165930884</v>
      </c>
      <c r="Q123" s="23">
        <f t="shared" si="113"/>
        <v>250854.99471837346</v>
      </c>
      <c r="R123" s="10" t="str">
        <f t="shared" si="114"/>
        <v>nov-dic 2014</v>
      </c>
      <c r="S123" s="10" t="str">
        <f t="shared" si="115"/>
        <v>dic 2014-ene 2015</v>
      </c>
      <c r="T123" s="24">
        <v>69</v>
      </c>
      <c r="U123" s="24">
        <v>28</v>
      </c>
      <c r="V123" s="8"/>
      <c r="W123" s="19"/>
      <c r="X123" s="19"/>
    </row>
    <row r="124" spans="2:24" s="7" customFormat="1" x14ac:dyDescent="0.25">
      <c r="B124" s="90"/>
      <c r="C124" s="90"/>
      <c r="D124" s="8" t="s">
        <v>384</v>
      </c>
      <c r="E124" s="4">
        <v>304</v>
      </c>
      <c r="F124" s="8" t="s">
        <v>112</v>
      </c>
      <c r="G124" s="19"/>
      <c r="H124" s="19" t="s">
        <v>290</v>
      </c>
      <c r="I124" s="9">
        <v>51</v>
      </c>
      <c r="J124" s="9">
        <v>20</v>
      </c>
      <c r="K124" s="9">
        <v>7</v>
      </c>
      <c r="L124" s="9"/>
      <c r="M124" s="30">
        <f t="shared" si="109"/>
        <v>10446</v>
      </c>
      <c r="N124" s="30">
        <f t="shared" si="110"/>
        <v>225.49994848</v>
      </c>
      <c r="O124" s="30">
        <f t="shared" si="111"/>
        <v>222638.92170614901</v>
      </c>
      <c r="P124" s="21">
        <f t="shared" si="112"/>
        <v>28702.82162912915</v>
      </c>
      <c r="Q124" s="23">
        <f t="shared" si="113"/>
        <v>251341.74333527815</v>
      </c>
      <c r="R124" s="10" t="str">
        <f t="shared" si="114"/>
        <v>nov-dic 2014</v>
      </c>
      <c r="S124" s="10" t="str">
        <f t="shared" si="115"/>
        <v>dic 2014-ene 2015</v>
      </c>
      <c r="T124" s="24">
        <v>85</v>
      </c>
      <c r="U124" s="24">
        <v>24</v>
      </c>
      <c r="V124" s="8"/>
      <c r="W124" s="19"/>
      <c r="X124" s="19"/>
    </row>
    <row r="125" spans="2:24" s="7" customFormat="1" x14ac:dyDescent="0.25">
      <c r="B125" s="90"/>
      <c r="C125" s="90"/>
      <c r="D125" s="8" t="s">
        <v>385</v>
      </c>
      <c r="E125" s="4">
        <v>306</v>
      </c>
      <c r="F125" s="8" t="s">
        <v>113</v>
      </c>
      <c r="G125" s="19"/>
      <c r="H125" s="19" t="s">
        <v>290</v>
      </c>
      <c r="I125" s="9">
        <v>25</v>
      </c>
      <c r="J125" s="9">
        <v>23</v>
      </c>
      <c r="K125" s="9">
        <v>3</v>
      </c>
      <c r="L125" s="9"/>
      <c r="M125" s="30">
        <f t="shared" si="109"/>
        <v>6517.5</v>
      </c>
      <c r="N125" s="30">
        <f t="shared" si="110"/>
        <v>143.79699022</v>
      </c>
      <c r="O125" s="30">
        <f t="shared" si="111"/>
        <v>140022.38494167724</v>
      </c>
      <c r="P125" s="21">
        <f t="shared" si="112"/>
        <v>17908.351519035921</v>
      </c>
      <c r="Q125" s="23">
        <f t="shared" si="113"/>
        <v>157930.73646071317</v>
      </c>
      <c r="R125" s="10" t="str">
        <f t="shared" si="114"/>
        <v>nov-dic 2014</v>
      </c>
      <c r="S125" s="10" t="str">
        <f t="shared" si="115"/>
        <v>dic 2014-ene 2015</v>
      </c>
      <c r="T125" s="24">
        <v>43</v>
      </c>
      <c r="U125" s="24">
        <v>39</v>
      </c>
      <c r="V125" s="8"/>
      <c r="W125" s="19"/>
      <c r="X125" s="19"/>
    </row>
    <row r="126" spans="2:24" s="7" customFormat="1" x14ac:dyDescent="0.25">
      <c r="B126" s="90"/>
      <c r="C126" s="90"/>
      <c r="D126" s="8" t="s">
        <v>379</v>
      </c>
      <c r="E126" s="4">
        <v>303</v>
      </c>
      <c r="F126" s="8" t="s">
        <v>107</v>
      </c>
      <c r="G126" s="19"/>
      <c r="H126" s="19" t="s">
        <v>290</v>
      </c>
      <c r="I126" s="9">
        <v>48</v>
      </c>
      <c r="J126" s="9">
        <v>24</v>
      </c>
      <c r="K126" s="9">
        <v>5</v>
      </c>
      <c r="L126" s="9"/>
      <c r="M126" s="30">
        <f t="shared" si="109"/>
        <v>10178</v>
      </c>
      <c r="N126" s="30">
        <f t="shared" si="110"/>
        <v>221.0453134</v>
      </c>
      <c r="O126" s="30">
        <f t="shared" si="111"/>
        <v>217404.2919559436</v>
      </c>
      <c r="P126" s="21">
        <f t="shared" si="112"/>
        <v>27966.429115573086</v>
      </c>
      <c r="Q126" s="23">
        <f t="shared" si="113"/>
        <v>245370.72107151669</v>
      </c>
      <c r="R126" s="10" t="str">
        <f t="shared" si="114"/>
        <v>nov-dic 2014</v>
      </c>
      <c r="S126" s="10" t="str">
        <f t="shared" si="115"/>
        <v>dic 2014-ene 2015</v>
      </c>
      <c r="T126" s="24">
        <v>71</v>
      </c>
      <c r="U126" s="24">
        <v>25</v>
      </c>
      <c r="V126" s="8"/>
      <c r="W126" s="19"/>
      <c r="X126" s="19"/>
    </row>
    <row r="127" spans="2:24" s="7" customFormat="1" x14ac:dyDescent="0.25">
      <c r="B127" s="90"/>
      <c r="C127" s="90"/>
      <c r="D127" s="8" t="s">
        <v>378</v>
      </c>
      <c r="E127" s="4">
        <v>300</v>
      </c>
      <c r="F127" s="8" t="s">
        <v>242</v>
      </c>
      <c r="G127" s="19"/>
      <c r="H127" s="19" t="s">
        <v>290</v>
      </c>
      <c r="I127" s="9"/>
      <c r="J127" s="9"/>
      <c r="K127" s="9"/>
      <c r="L127" s="9"/>
      <c r="M127" s="30"/>
      <c r="N127" s="30"/>
      <c r="O127" s="30"/>
      <c r="P127" s="21">
        <f t="shared" si="112"/>
        <v>0</v>
      </c>
      <c r="Q127" s="23"/>
      <c r="R127" s="10" t="str">
        <f t="shared" ref="R127" si="116">IF(M127=0," ","oct-nov 2014")</f>
        <v xml:space="preserve"> </v>
      </c>
      <c r="S127" s="10" t="str">
        <f t="shared" ref="S127" si="117">IF(M127=0," ","nov-dic 2014")</f>
        <v xml:space="preserve"> </v>
      </c>
      <c r="T127" s="24"/>
      <c r="U127" s="24"/>
      <c r="V127" s="8"/>
      <c r="W127" s="19"/>
      <c r="X127" s="19"/>
    </row>
    <row r="128" spans="2:24" x14ac:dyDescent="0.25">
      <c r="B128" s="25"/>
      <c r="C128" s="25"/>
      <c r="D128" s="26"/>
      <c r="E128" s="27"/>
      <c r="F128" s="26"/>
      <c r="G128" s="28"/>
      <c r="H128" s="28"/>
      <c r="I128" s="31">
        <f>SUM(I116:I127)</f>
        <v>541</v>
      </c>
      <c r="J128" s="31">
        <f t="shared" ref="J128:L128" si="118">SUM(J116:J127)</f>
        <v>449</v>
      </c>
      <c r="K128" s="31">
        <f t="shared" si="118"/>
        <v>176</v>
      </c>
      <c r="L128" s="31">
        <f t="shared" si="118"/>
        <v>0</v>
      </c>
      <c r="M128" s="32">
        <f>SUM(M116:M127)</f>
        <v>151428.5</v>
      </c>
      <c r="N128" s="32">
        <f>SUM(N116:N127)</f>
        <v>3315.8225809400001</v>
      </c>
      <c r="O128" s="32">
        <f t="shared" ref="O128:Q128" si="119">SUM(O116:O127)</f>
        <v>3244268.5823693862</v>
      </c>
      <c r="P128" s="32">
        <f t="shared" si="119"/>
        <v>416085.12589188054</v>
      </c>
      <c r="Q128" s="32">
        <f t="shared" si="119"/>
        <v>3660353.7082612664</v>
      </c>
      <c r="R128" s="29"/>
      <c r="S128" s="29"/>
      <c r="T128" s="31">
        <f t="shared" ref="T128:U128" si="120">SUM(T116:T127)</f>
        <v>975</v>
      </c>
      <c r="U128" s="31">
        <f t="shared" si="120"/>
        <v>485</v>
      </c>
      <c r="V128" s="31">
        <f t="shared" ref="V128:X128" si="121">SUM(V116:V127)</f>
        <v>0</v>
      </c>
      <c r="W128" s="31">
        <f t="shared" si="121"/>
        <v>0</v>
      </c>
      <c r="X128" s="31">
        <f t="shared" si="121"/>
        <v>0</v>
      </c>
    </row>
    <row r="129" spans="2:24" s="7" customFormat="1" x14ac:dyDescent="0.25">
      <c r="B129" s="90" t="s">
        <v>114</v>
      </c>
      <c r="C129" s="90">
        <v>449</v>
      </c>
      <c r="D129" s="8" t="s">
        <v>386</v>
      </c>
      <c r="E129" s="4">
        <v>301</v>
      </c>
      <c r="F129" s="8" t="s">
        <v>116</v>
      </c>
      <c r="G129" s="19"/>
      <c r="H129" s="19" t="s">
        <v>290</v>
      </c>
      <c r="I129" s="9"/>
      <c r="J129" s="9"/>
      <c r="K129" s="9"/>
      <c r="L129" s="9"/>
      <c r="M129" s="30">
        <f t="shared" ref="M129:M133" si="122">I129*$I$277+J129*$J$277+K129*$K$277</f>
        <v>0</v>
      </c>
      <c r="N129" s="30">
        <f t="shared" ref="N129:N133" si="123">I129*$I$278+J129*$J$278+K129*$K$278</f>
        <v>0</v>
      </c>
      <c r="O129" s="30">
        <f t="shared" ref="O129:O133" si="124">I129*$I$279+J129*$J$279+K129*$K$279</f>
        <v>0</v>
      </c>
      <c r="P129" s="21">
        <f t="shared" ref="P129:P133" si="125">$I$280*M129</f>
        <v>0</v>
      </c>
      <c r="Q129" s="23">
        <f t="shared" ref="Q129:Q133" si="126">O129+P129</f>
        <v>0</v>
      </c>
      <c r="R129" s="10" t="str">
        <f t="shared" ref="R129:R133" si="127">IF(M129=0," ","ago-set 2014")</f>
        <v xml:space="preserve"> </v>
      </c>
      <c r="S129" s="10" t="str">
        <f t="shared" ref="S129:S133" si="128">IF(M129=0," ","oct-nov 2014")</f>
        <v xml:space="preserve"> </v>
      </c>
      <c r="T129" s="24"/>
      <c r="U129" s="24"/>
      <c r="V129" s="8"/>
      <c r="W129" s="19"/>
      <c r="X129" s="19"/>
    </row>
    <row r="130" spans="2:24" s="7" customFormat="1" x14ac:dyDescent="0.25">
      <c r="B130" s="90"/>
      <c r="C130" s="90"/>
      <c r="D130" s="8" t="s">
        <v>387</v>
      </c>
      <c r="E130" s="4">
        <v>300</v>
      </c>
      <c r="F130" s="8" t="s">
        <v>115</v>
      </c>
      <c r="G130" s="19"/>
      <c r="H130" s="19" t="s">
        <v>290</v>
      </c>
      <c r="I130" s="9"/>
      <c r="J130" s="9"/>
      <c r="K130" s="9"/>
      <c r="L130" s="9"/>
      <c r="M130" s="30">
        <f t="shared" si="122"/>
        <v>0</v>
      </c>
      <c r="N130" s="30">
        <f t="shared" si="123"/>
        <v>0</v>
      </c>
      <c r="O130" s="30">
        <f t="shared" si="124"/>
        <v>0</v>
      </c>
      <c r="P130" s="21">
        <f t="shared" si="125"/>
        <v>0</v>
      </c>
      <c r="Q130" s="23">
        <f t="shared" si="126"/>
        <v>0</v>
      </c>
      <c r="R130" s="10" t="str">
        <f t="shared" si="127"/>
        <v xml:space="preserve"> </v>
      </c>
      <c r="S130" s="10" t="str">
        <f t="shared" si="128"/>
        <v xml:space="preserve"> </v>
      </c>
      <c r="T130" s="24"/>
      <c r="U130" s="24"/>
      <c r="V130" s="8"/>
      <c r="W130" s="19"/>
      <c r="X130" s="19"/>
    </row>
    <row r="131" spans="2:24" s="7" customFormat="1" x14ac:dyDescent="0.25">
      <c r="B131" s="90"/>
      <c r="C131" s="90"/>
      <c r="D131" s="8" t="s">
        <v>388</v>
      </c>
      <c r="E131" s="4">
        <v>302</v>
      </c>
      <c r="F131" s="8" t="s">
        <v>117</v>
      </c>
      <c r="G131" s="19"/>
      <c r="H131" s="19" t="s">
        <v>290</v>
      </c>
      <c r="I131" s="9"/>
      <c r="J131" s="9"/>
      <c r="K131" s="9"/>
      <c r="L131" s="9"/>
      <c r="M131" s="30">
        <f t="shared" si="122"/>
        <v>0</v>
      </c>
      <c r="N131" s="30">
        <f t="shared" si="123"/>
        <v>0</v>
      </c>
      <c r="O131" s="30">
        <f t="shared" si="124"/>
        <v>0</v>
      </c>
      <c r="P131" s="21">
        <f t="shared" si="125"/>
        <v>0</v>
      </c>
      <c r="Q131" s="23">
        <f t="shared" si="126"/>
        <v>0</v>
      </c>
      <c r="R131" s="10" t="str">
        <f t="shared" si="127"/>
        <v xml:space="preserve"> </v>
      </c>
      <c r="S131" s="10" t="str">
        <f t="shared" si="128"/>
        <v xml:space="preserve"> </v>
      </c>
      <c r="T131" s="24"/>
      <c r="U131" s="24"/>
      <c r="V131" s="8"/>
      <c r="W131" s="19"/>
      <c r="X131" s="19"/>
    </row>
    <row r="132" spans="2:24" s="7" customFormat="1" x14ac:dyDescent="0.25">
      <c r="B132" s="90"/>
      <c r="C132" s="90"/>
      <c r="D132" s="8" t="s">
        <v>389</v>
      </c>
      <c r="E132" s="4">
        <v>304</v>
      </c>
      <c r="F132" s="8" t="s">
        <v>118</v>
      </c>
      <c r="G132" s="19"/>
      <c r="H132" s="19" t="s">
        <v>290</v>
      </c>
      <c r="I132" s="9"/>
      <c r="J132" s="9"/>
      <c r="K132" s="9"/>
      <c r="L132" s="9"/>
      <c r="M132" s="30">
        <f t="shared" si="122"/>
        <v>0</v>
      </c>
      <c r="N132" s="30">
        <f t="shared" si="123"/>
        <v>0</v>
      </c>
      <c r="O132" s="30">
        <f t="shared" si="124"/>
        <v>0</v>
      </c>
      <c r="P132" s="21">
        <f t="shared" si="125"/>
        <v>0</v>
      </c>
      <c r="Q132" s="23">
        <f t="shared" si="126"/>
        <v>0</v>
      </c>
      <c r="R132" s="10" t="str">
        <f t="shared" si="127"/>
        <v xml:space="preserve"> </v>
      </c>
      <c r="S132" s="10" t="str">
        <f t="shared" si="128"/>
        <v xml:space="preserve"> </v>
      </c>
      <c r="T132" s="24"/>
      <c r="U132" s="24"/>
      <c r="V132" s="8"/>
      <c r="W132" s="19"/>
      <c r="X132" s="19"/>
    </row>
    <row r="133" spans="2:24" x14ac:dyDescent="0.25">
      <c r="B133" s="90"/>
      <c r="C133" s="90"/>
      <c r="D133" s="8" t="s">
        <v>390</v>
      </c>
      <c r="E133" s="4">
        <v>303</v>
      </c>
      <c r="F133" s="8" t="s">
        <v>119</v>
      </c>
      <c r="G133" s="19"/>
      <c r="H133" s="19" t="s">
        <v>290</v>
      </c>
      <c r="I133" s="9"/>
      <c r="J133" s="9"/>
      <c r="K133" s="9"/>
      <c r="L133" s="9"/>
      <c r="M133" s="30">
        <f t="shared" si="122"/>
        <v>0</v>
      </c>
      <c r="N133" s="30">
        <f t="shared" si="123"/>
        <v>0</v>
      </c>
      <c r="O133" s="30">
        <f t="shared" si="124"/>
        <v>0</v>
      </c>
      <c r="P133" s="21">
        <f t="shared" si="125"/>
        <v>0</v>
      </c>
      <c r="Q133" s="23">
        <f t="shared" si="126"/>
        <v>0</v>
      </c>
      <c r="R133" s="10" t="str">
        <f t="shared" si="127"/>
        <v xml:space="preserve"> </v>
      </c>
      <c r="S133" s="10" t="str">
        <f t="shared" si="128"/>
        <v xml:space="preserve"> </v>
      </c>
      <c r="T133" s="24"/>
      <c r="U133" s="24"/>
      <c r="V133" s="8"/>
      <c r="W133" s="19"/>
      <c r="X133" s="19"/>
    </row>
    <row r="134" spans="2:24" x14ac:dyDescent="0.25">
      <c r="B134" s="90"/>
      <c r="C134" s="90"/>
      <c r="D134" s="8" t="s">
        <v>387</v>
      </c>
      <c r="E134" s="4">
        <v>300</v>
      </c>
      <c r="F134" s="8" t="s">
        <v>243</v>
      </c>
      <c r="G134" s="19"/>
      <c r="H134" s="19" t="s">
        <v>290</v>
      </c>
      <c r="I134" s="9"/>
      <c r="J134" s="9"/>
      <c r="K134" s="9"/>
      <c r="L134" s="9"/>
      <c r="M134" s="30"/>
      <c r="N134" s="30"/>
      <c r="O134" s="30"/>
      <c r="P134" s="21"/>
      <c r="Q134" s="23"/>
      <c r="R134" s="10"/>
      <c r="S134" s="10"/>
      <c r="T134" s="8"/>
      <c r="U134" s="8"/>
      <c r="V134" s="8"/>
      <c r="W134" s="19"/>
      <c r="X134" s="19"/>
    </row>
    <row r="135" spans="2:24" x14ac:dyDescent="0.25">
      <c r="B135" s="25"/>
      <c r="C135" s="25"/>
      <c r="D135" s="26"/>
      <c r="E135" s="27"/>
      <c r="F135" s="26"/>
      <c r="G135" s="28"/>
      <c r="H135" s="28"/>
      <c r="I135" s="31">
        <f>SUM(I129:I134)</f>
        <v>0</v>
      </c>
      <c r="J135" s="31">
        <f t="shared" ref="J135:L135" si="129">SUM(J129:J134)</f>
        <v>0</v>
      </c>
      <c r="K135" s="31">
        <f t="shared" si="129"/>
        <v>0</v>
      </c>
      <c r="L135" s="31">
        <f t="shared" si="129"/>
        <v>0</v>
      </c>
      <c r="M135" s="32">
        <f>SUM(M129:M134)</f>
        <v>0</v>
      </c>
      <c r="N135" s="32">
        <f>SUM(N129:N134)</f>
        <v>0</v>
      </c>
      <c r="O135" s="32">
        <f t="shared" ref="O135:Q135" si="130">SUM(O129:O134)</f>
        <v>0</v>
      </c>
      <c r="P135" s="32">
        <f t="shared" si="130"/>
        <v>0</v>
      </c>
      <c r="Q135" s="32">
        <f t="shared" si="130"/>
        <v>0</v>
      </c>
      <c r="R135" s="29"/>
      <c r="S135" s="29"/>
      <c r="T135" s="31">
        <f t="shared" ref="T135:U135" si="131">SUM(T129:T134)</f>
        <v>0</v>
      </c>
      <c r="U135" s="31">
        <f t="shared" si="131"/>
        <v>0</v>
      </c>
      <c r="V135" s="31">
        <f t="shared" ref="V135:X135" si="132">SUM(V129:V134)</f>
        <v>0</v>
      </c>
      <c r="W135" s="31">
        <f t="shared" si="132"/>
        <v>0</v>
      </c>
      <c r="X135" s="31">
        <f t="shared" si="132"/>
        <v>0</v>
      </c>
    </row>
    <row r="136" spans="2:24" x14ac:dyDescent="0.25">
      <c r="B136" s="90" t="s">
        <v>120</v>
      </c>
      <c r="C136" s="90">
        <v>450</v>
      </c>
      <c r="D136" s="8" t="s">
        <v>391</v>
      </c>
      <c r="E136" s="4">
        <v>303</v>
      </c>
      <c r="F136" s="8" t="s">
        <v>124</v>
      </c>
      <c r="G136" s="19"/>
      <c r="H136" s="19" t="s">
        <v>290</v>
      </c>
      <c r="I136" s="9">
        <v>55</v>
      </c>
      <c r="J136" s="9">
        <v>28</v>
      </c>
      <c r="K136" s="9">
        <v>5</v>
      </c>
      <c r="L136" s="9"/>
      <c r="M136" s="30">
        <f t="shared" ref="M136:M147" si="133">I136*$I$277+J136*$J$277+K136*$K$277</f>
        <v>11614</v>
      </c>
      <c r="N136" s="30">
        <f t="shared" ref="N136:N147" si="134">I136*$I$278+J136*$J$278+K136*$K$278</f>
        <v>252.41329863999999</v>
      </c>
      <c r="O136" s="30">
        <f t="shared" ref="O136:O147" si="135">I136*$I$279+J136*$J$279+K136*$K$279</f>
        <v>248142.49166942629</v>
      </c>
      <c r="P136" s="21">
        <f t="shared" ref="P136:P148" si="136">$I$280*M136</f>
        <v>31912.174076268995</v>
      </c>
      <c r="Q136" s="23">
        <f t="shared" ref="Q136:Q147" si="137">O136+P136</f>
        <v>280054.6657456953</v>
      </c>
      <c r="R136" s="10" t="str">
        <f t="shared" ref="R136:R147" si="138">IF(M136=0," ","nov-dic 2014")</f>
        <v>nov-dic 2014</v>
      </c>
      <c r="S136" s="10" t="str">
        <f t="shared" ref="S136:S147" si="139">IF(M136=0," ","dic 2014-ene 2015")</f>
        <v>dic 2014-ene 2015</v>
      </c>
      <c r="T136" s="24">
        <v>77</v>
      </c>
      <c r="U136" s="24">
        <v>48</v>
      </c>
      <c r="V136" s="35"/>
      <c r="W136" s="19"/>
      <c r="X136" s="19"/>
    </row>
    <row r="137" spans="2:24" x14ac:dyDescent="0.25">
      <c r="B137" s="90"/>
      <c r="C137" s="90"/>
      <c r="D137" s="8" t="s">
        <v>392</v>
      </c>
      <c r="E137" s="4">
        <v>300</v>
      </c>
      <c r="F137" s="8" t="s">
        <v>122</v>
      </c>
      <c r="G137" s="19"/>
      <c r="H137" s="19" t="s">
        <v>290</v>
      </c>
      <c r="I137" s="9">
        <v>44</v>
      </c>
      <c r="J137" s="9">
        <v>20</v>
      </c>
      <c r="K137" s="9">
        <v>7</v>
      </c>
      <c r="L137" s="9"/>
      <c r="M137" s="30">
        <f t="shared" si="133"/>
        <v>9452</v>
      </c>
      <c r="N137" s="30">
        <f t="shared" si="134"/>
        <v>204.60341996</v>
      </c>
      <c r="O137" s="30">
        <f t="shared" si="135"/>
        <v>201654.77118566429</v>
      </c>
      <c r="P137" s="21">
        <f t="shared" si="136"/>
        <v>25971.574769148832</v>
      </c>
      <c r="Q137" s="23">
        <f t="shared" si="137"/>
        <v>227626.34595481312</v>
      </c>
      <c r="R137" s="10" t="str">
        <f t="shared" si="138"/>
        <v>nov-dic 2014</v>
      </c>
      <c r="S137" s="10" t="str">
        <f t="shared" si="139"/>
        <v>dic 2014-ene 2015</v>
      </c>
      <c r="T137" s="24">
        <v>71</v>
      </c>
      <c r="U137" s="24">
        <v>30</v>
      </c>
      <c r="V137" s="35"/>
      <c r="W137" s="19"/>
      <c r="X137" s="19"/>
    </row>
    <row r="138" spans="2:24" x14ac:dyDescent="0.25">
      <c r="B138" s="90"/>
      <c r="C138" s="90"/>
      <c r="D138" s="8" t="s">
        <v>392</v>
      </c>
      <c r="E138" s="4">
        <v>300</v>
      </c>
      <c r="F138" s="8" t="s">
        <v>123</v>
      </c>
      <c r="G138" s="19"/>
      <c r="H138" s="19" t="s">
        <v>290</v>
      </c>
      <c r="I138" s="9">
        <v>41</v>
      </c>
      <c r="J138" s="9">
        <v>29</v>
      </c>
      <c r="K138" s="9">
        <v>3</v>
      </c>
      <c r="L138" s="9"/>
      <c r="M138" s="30">
        <f t="shared" si="133"/>
        <v>9452.5</v>
      </c>
      <c r="N138" s="30">
        <f t="shared" si="134"/>
        <v>207.26766906</v>
      </c>
      <c r="O138" s="30">
        <f t="shared" si="135"/>
        <v>202617.23134942498</v>
      </c>
      <c r="P138" s="21">
        <f t="shared" si="136"/>
        <v>25972.948635778601</v>
      </c>
      <c r="Q138" s="23">
        <f t="shared" si="137"/>
        <v>228590.17998520358</v>
      </c>
      <c r="R138" s="10" t="str">
        <f t="shared" si="138"/>
        <v>nov-dic 2014</v>
      </c>
      <c r="S138" s="10" t="str">
        <f t="shared" si="139"/>
        <v>dic 2014-ene 2015</v>
      </c>
      <c r="T138" s="24">
        <v>64</v>
      </c>
      <c r="U138" s="24">
        <v>44</v>
      </c>
      <c r="V138" s="35"/>
      <c r="W138" s="19"/>
      <c r="X138" s="19"/>
    </row>
    <row r="139" spans="2:24" x14ac:dyDescent="0.25">
      <c r="B139" s="90"/>
      <c r="C139" s="90"/>
      <c r="D139" s="8" t="s">
        <v>392</v>
      </c>
      <c r="E139" s="4">
        <v>300</v>
      </c>
      <c r="F139" s="8" t="s">
        <v>121</v>
      </c>
      <c r="G139" s="19"/>
      <c r="H139" s="19" t="s">
        <v>290</v>
      </c>
      <c r="I139" s="9">
        <v>149</v>
      </c>
      <c r="J139" s="9">
        <v>51</v>
      </c>
      <c r="K139" s="9">
        <v>12</v>
      </c>
      <c r="L139" s="9"/>
      <c r="M139" s="30">
        <f t="shared" si="133"/>
        <v>28497.5</v>
      </c>
      <c r="N139" s="30">
        <f t="shared" si="134"/>
        <v>614.13122913999996</v>
      </c>
      <c r="O139" s="30">
        <f t="shared" si="135"/>
        <v>606999.58918187278</v>
      </c>
      <c r="P139" s="21">
        <f t="shared" si="136"/>
        <v>78303.528563671061</v>
      </c>
      <c r="Q139" s="23">
        <f t="shared" si="137"/>
        <v>685303.11774554383</v>
      </c>
      <c r="R139" s="10" t="str">
        <f t="shared" si="138"/>
        <v>nov-dic 2014</v>
      </c>
      <c r="S139" s="10" t="str">
        <f t="shared" si="139"/>
        <v>dic 2014-ene 2015</v>
      </c>
      <c r="T139" s="24">
        <v>218</v>
      </c>
      <c r="U139" s="24">
        <v>83</v>
      </c>
      <c r="V139" s="35"/>
      <c r="W139" s="19"/>
      <c r="X139" s="19"/>
    </row>
    <row r="140" spans="2:24" x14ac:dyDescent="0.25">
      <c r="B140" s="90"/>
      <c r="C140" s="90"/>
      <c r="D140" s="8" t="s">
        <v>392</v>
      </c>
      <c r="E140" s="4">
        <v>300</v>
      </c>
      <c r="F140" s="8" t="s">
        <v>125</v>
      </c>
      <c r="G140" s="19"/>
      <c r="H140" s="19" t="s">
        <v>290</v>
      </c>
      <c r="I140" s="9">
        <v>61</v>
      </c>
      <c r="J140" s="9">
        <v>39</v>
      </c>
      <c r="K140" s="9">
        <v>10</v>
      </c>
      <c r="L140" s="9"/>
      <c r="M140" s="30">
        <f t="shared" si="133"/>
        <v>14391.5</v>
      </c>
      <c r="N140" s="30">
        <f t="shared" si="134"/>
        <v>314.04720657999997</v>
      </c>
      <c r="O140" s="30">
        <f t="shared" si="135"/>
        <v>307941.22062521818</v>
      </c>
      <c r="P140" s="21">
        <f t="shared" si="136"/>
        <v>39544.003204634515</v>
      </c>
      <c r="Q140" s="23">
        <f t="shared" si="137"/>
        <v>347485.22382985271</v>
      </c>
      <c r="R140" s="10" t="str">
        <f t="shared" si="138"/>
        <v>nov-dic 2014</v>
      </c>
      <c r="S140" s="10" t="str">
        <f t="shared" si="139"/>
        <v>dic 2014-ene 2015</v>
      </c>
      <c r="T140" s="24">
        <v>92</v>
      </c>
      <c r="U140" s="24">
        <v>60</v>
      </c>
      <c r="V140" s="35"/>
      <c r="W140" s="19"/>
      <c r="X140" s="19"/>
    </row>
    <row r="141" spans="2:24" x14ac:dyDescent="0.25">
      <c r="B141" s="90"/>
      <c r="C141" s="90"/>
      <c r="D141" s="8" t="s">
        <v>392</v>
      </c>
      <c r="E141" s="4">
        <v>300</v>
      </c>
      <c r="F141" s="8" t="s">
        <v>126</v>
      </c>
      <c r="G141" s="19"/>
      <c r="H141" s="19" t="s">
        <v>290</v>
      </c>
      <c r="I141" s="9">
        <v>23</v>
      </c>
      <c r="J141" s="9">
        <v>13</v>
      </c>
      <c r="K141" s="9">
        <v>0</v>
      </c>
      <c r="L141" s="9"/>
      <c r="M141" s="30">
        <f t="shared" si="133"/>
        <v>4702.5</v>
      </c>
      <c r="N141" s="30">
        <f t="shared" si="134"/>
        <v>102.69225662000001</v>
      </c>
      <c r="O141" s="30">
        <f t="shared" si="135"/>
        <v>100648.58301597893</v>
      </c>
      <c r="P141" s="21">
        <f t="shared" si="136"/>
        <v>12921.215652975285</v>
      </c>
      <c r="Q141" s="23">
        <f t="shared" si="137"/>
        <v>113569.79866895422</v>
      </c>
      <c r="R141" s="10" t="str">
        <f t="shared" si="138"/>
        <v>nov-dic 2014</v>
      </c>
      <c r="S141" s="10" t="str">
        <f t="shared" si="139"/>
        <v>dic 2014-ene 2015</v>
      </c>
      <c r="T141" s="24">
        <v>32</v>
      </c>
      <c r="U141" s="24">
        <v>20</v>
      </c>
      <c r="V141" s="35"/>
      <c r="W141" s="19"/>
      <c r="X141" s="19"/>
    </row>
    <row r="142" spans="2:24" x14ac:dyDescent="0.25">
      <c r="B142" s="90"/>
      <c r="C142" s="90"/>
      <c r="D142" s="8" t="s">
        <v>393</v>
      </c>
      <c r="E142" s="4">
        <v>302</v>
      </c>
      <c r="F142" s="8" t="s">
        <v>130</v>
      </c>
      <c r="G142" s="19"/>
      <c r="H142" s="19" t="s">
        <v>290</v>
      </c>
      <c r="I142" s="9">
        <v>41</v>
      </c>
      <c r="J142" s="9">
        <v>14</v>
      </c>
      <c r="K142" s="9">
        <v>58</v>
      </c>
      <c r="L142" s="9"/>
      <c r="M142" s="30">
        <f t="shared" si="133"/>
        <v>15605</v>
      </c>
      <c r="N142" s="30">
        <f t="shared" si="134"/>
        <v>332.18671616000006</v>
      </c>
      <c r="O142" s="30">
        <f t="shared" si="135"/>
        <v>330915.01525091974</v>
      </c>
      <c r="P142" s="21">
        <f t="shared" si="136"/>
        <v>42878.377515083317</v>
      </c>
      <c r="Q142" s="23">
        <f t="shared" si="137"/>
        <v>373793.39276600303</v>
      </c>
      <c r="R142" s="10" t="str">
        <f t="shared" si="138"/>
        <v>nov-dic 2014</v>
      </c>
      <c r="S142" s="10" t="str">
        <f t="shared" si="139"/>
        <v>dic 2014-ene 2015</v>
      </c>
      <c r="T142" s="24">
        <v>95</v>
      </c>
      <c r="U142" s="24">
        <v>32</v>
      </c>
      <c r="V142" s="35"/>
      <c r="W142" s="19"/>
      <c r="X142" s="19"/>
    </row>
    <row r="143" spans="2:24" x14ac:dyDescent="0.25">
      <c r="B143" s="90"/>
      <c r="C143" s="90"/>
      <c r="D143" s="8" t="s">
        <v>391</v>
      </c>
      <c r="E143" s="4">
        <v>303</v>
      </c>
      <c r="F143" s="8" t="s">
        <v>131</v>
      </c>
      <c r="G143" s="19"/>
      <c r="H143" s="19" t="s">
        <v>290</v>
      </c>
      <c r="I143" s="9">
        <v>32</v>
      </c>
      <c r="J143" s="9">
        <v>11</v>
      </c>
      <c r="K143" s="9">
        <v>31</v>
      </c>
      <c r="L143" s="9"/>
      <c r="M143" s="30">
        <f t="shared" si="133"/>
        <v>10161.5</v>
      </c>
      <c r="N143" s="30">
        <f t="shared" si="134"/>
        <v>216.86526266000001</v>
      </c>
      <c r="O143" s="30">
        <f t="shared" si="135"/>
        <v>215680.98996510694</v>
      </c>
      <c r="P143" s="21">
        <f t="shared" si="136"/>
        <v>27921.091516790719</v>
      </c>
      <c r="Q143" s="23">
        <f t="shared" si="137"/>
        <v>243602.08148189765</v>
      </c>
      <c r="R143" s="10" t="str">
        <f t="shared" si="138"/>
        <v>nov-dic 2014</v>
      </c>
      <c r="S143" s="10" t="str">
        <f t="shared" si="139"/>
        <v>dic 2014-ene 2015</v>
      </c>
      <c r="T143" s="24">
        <v>71</v>
      </c>
      <c r="U143" s="24">
        <v>16</v>
      </c>
      <c r="V143" s="35"/>
      <c r="W143" s="19"/>
      <c r="X143" s="19"/>
    </row>
    <row r="144" spans="2:24" x14ac:dyDescent="0.25">
      <c r="B144" s="90"/>
      <c r="C144" s="90"/>
      <c r="D144" s="8" t="s">
        <v>393</v>
      </c>
      <c r="E144" s="4">
        <v>302</v>
      </c>
      <c r="F144" s="8" t="s">
        <v>132</v>
      </c>
      <c r="G144" s="19"/>
      <c r="H144" s="19" t="s">
        <v>290</v>
      </c>
      <c r="I144" s="9">
        <v>36</v>
      </c>
      <c r="J144" s="9">
        <v>7</v>
      </c>
      <c r="K144" s="9">
        <v>52</v>
      </c>
      <c r="L144" s="9"/>
      <c r="M144" s="30">
        <f t="shared" si="133"/>
        <v>13269.5</v>
      </c>
      <c r="N144" s="30">
        <f t="shared" si="134"/>
        <v>281.02426494000002</v>
      </c>
      <c r="O144" s="30">
        <f t="shared" si="135"/>
        <v>280870.3354881258</v>
      </c>
      <c r="P144" s="21">
        <f t="shared" si="136"/>
        <v>36461.046487433392</v>
      </c>
      <c r="Q144" s="23">
        <f t="shared" si="137"/>
        <v>317331.38197555917</v>
      </c>
      <c r="R144" s="10" t="str">
        <f t="shared" si="138"/>
        <v>nov-dic 2014</v>
      </c>
      <c r="S144" s="10" t="str">
        <f t="shared" si="139"/>
        <v>dic 2014-ene 2015</v>
      </c>
      <c r="T144" s="24">
        <v>62</v>
      </c>
      <c r="U144" s="24">
        <v>12</v>
      </c>
      <c r="V144" s="35"/>
      <c r="W144" s="19"/>
      <c r="X144" s="19"/>
    </row>
    <row r="145" spans="2:24" x14ac:dyDescent="0.25">
      <c r="B145" s="90"/>
      <c r="C145" s="90"/>
      <c r="D145" s="8" t="s">
        <v>393</v>
      </c>
      <c r="E145" s="4">
        <v>302</v>
      </c>
      <c r="F145" s="8" t="s">
        <v>127</v>
      </c>
      <c r="G145" s="19"/>
      <c r="H145" s="19" t="s">
        <v>290</v>
      </c>
      <c r="I145" s="9">
        <v>80</v>
      </c>
      <c r="J145" s="9">
        <v>48</v>
      </c>
      <c r="K145" s="9">
        <v>25</v>
      </c>
      <c r="L145" s="9"/>
      <c r="M145" s="30">
        <f t="shared" si="133"/>
        <v>20214</v>
      </c>
      <c r="N145" s="30">
        <f t="shared" si="134"/>
        <v>439.10540844000002</v>
      </c>
      <c r="O145" s="30">
        <f t="shared" si="135"/>
        <v>431810.84812324657</v>
      </c>
      <c r="P145" s="21">
        <f t="shared" si="136"/>
        <v>55542.680108291846</v>
      </c>
      <c r="Q145" s="23">
        <f t="shared" si="137"/>
        <v>487353.52823153842</v>
      </c>
      <c r="R145" s="10" t="str">
        <f t="shared" si="138"/>
        <v>nov-dic 2014</v>
      </c>
      <c r="S145" s="10" t="str">
        <f t="shared" si="139"/>
        <v>dic 2014-ene 2015</v>
      </c>
      <c r="T145" s="24">
        <v>157</v>
      </c>
      <c r="U145" s="24">
        <v>72</v>
      </c>
      <c r="V145" s="35"/>
      <c r="W145" s="19"/>
      <c r="X145" s="19"/>
    </row>
    <row r="146" spans="2:24" x14ac:dyDescent="0.25">
      <c r="B146" s="90"/>
      <c r="C146" s="90"/>
      <c r="D146" s="8" t="s">
        <v>394</v>
      </c>
      <c r="E146" s="4">
        <v>301</v>
      </c>
      <c r="F146" s="8" t="s">
        <v>128</v>
      </c>
      <c r="G146" s="19"/>
      <c r="H146" s="19" t="s">
        <v>290</v>
      </c>
      <c r="I146" s="9">
        <v>52</v>
      </c>
      <c r="J146" s="9">
        <f>36+40</f>
        <v>76</v>
      </c>
      <c r="K146" s="9">
        <v>10</v>
      </c>
      <c r="L146" s="9"/>
      <c r="M146" s="30">
        <f t="shared" si="133"/>
        <v>17202</v>
      </c>
      <c r="N146" s="30">
        <f t="shared" si="134"/>
        <v>384.04121600000002</v>
      </c>
      <c r="O146" s="30">
        <f t="shared" si="135"/>
        <v>371186.55356268334</v>
      </c>
      <c r="P146" s="21">
        <f t="shared" si="136"/>
        <v>47266.50753056477</v>
      </c>
      <c r="Q146" s="23">
        <f t="shared" si="137"/>
        <v>418453.06109324814</v>
      </c>
      <c r="R146" s="10" t="str">
        <f t="shared" si="138"/>
        <v>nov-dic 2014</v>
      </c>
      <c r="S146" s="10" t="str">
        <f t="shared" si="139"/>
        <v>dic 2014-ene 2015</v>
      </c>
      <c r="T146" s="24">
        <v>81</v>
      </c>
      <c r="U146" s="24">
        <v>55</v>
      </c>
      <c r="V146" s="35"/>
      <c r="W146" s="19"/>
      <c r="X146" s="19"/>
    </row>
    <row r="147" spans="2:24" x14ac:dyDescent="0.25">
      <c r="B147" s="90"/>
      <c r="C147" s="90"/>
      <c r="D147" s="8" t="s">
        <v>394</v>
      </c>
      <c r="E147" s="4">
        <v>301</v>
      </c>
      <c r="F147" s="8" t="s">
        <v>129</v>
      </c>
      <c r="G147" s="19"/>
      <c r="H147" s="19" t="s">
        <v>290</v>
      </c>
      <c r="I147" s="9">
        <v>26</v>
      </c>
      <c r="J147" s="9">
        <v>15</v>
      </c>
      <c r="K147" s="9">
        <v>2</v>
      </c>
      <c r="L147" s="9"/>
      <c r="M147" s="30">
        <f t="shared" si="133"/>
        <v>5633.5</v>
      </c>
      <c r="N147" s="30">
        <f t="shared" si="134"/>
        <v>122.85407678</v>
      </c>
      <c r="O147" s="30">
        <f t="shared" si="135"/>
        <v>120514.28655568129</v>
      </c>
      <c r="P147" s="21">
        <f t="shared" si="136"/>
        <v>15479.355317604735</v>
      </c>
      <c r="Q147" s="23">
        <f t="shared" si="137"/>
        <v>135993.64187328602</v>
      </c>
      <c r="R147" s="10" t="str">
        <f t="shared" si="138"/>
        <v>nov-dic 2014</v>
      </c>
      <c r="S147" s="10" t="str">
        <f t="shared" si="139"/>
        <v>dic 2014-ene 2015</v>
      </c>
      <c r="T147" s="24">
        <v>34</v>
      </c>
      <c r="U147" s="24">
        <v>20</v>
      </c>
      <c r="V147" s="35"/>
      <c r="W147" s="19"/>
      <c r="X147" s="19"/>
    </row>
    <row r="148" spans="2:24" x14ac:dyDescent="0.25">
      <c r="B148" s="90"/>
      <c r="C148" s="90"/>
      <c r="D148" s="8" t="s">
        <v>392</v>
      </c>
      <c r="E148" s="4">
        <v>300</v>
      </c>
      <c r="F148" s="8" t="s">
        <v>244</v>
      </c>
      <c r="G148" s="19"/>
      <c r="H148" s="19" t="s">
        <v>290</v>
      </c>
      <c r="I148" s="9"/>
      <c r="J148" s="9"/>
      <c r="K148" s="9"/>
      <c r="L148" s="9"/>
      <c r="M148" s="30"/>
      <c r="N148" s="30"/>
      <c r="O148" s="30"/>
      <c r="P148" s="21">
        <f t="shared" si="136"/>
        <v>0</v>
      </c>
      <c r="Q148" s="23"/>
      <c r="R148" s="10" t="str">
        <f t="shared" ref="R148" si="140">IF(M148=0," ","oct-nov 2014")</f>
        <v xml:space="preserve"> </v>
      </c>
      <c r="S148" s="10" t="str">
        <f t="shared" ref="S148" si="141">IF(M148=0," ","nov-dic 2014")</f>
        <v xml:space="preserve"> </v>
      </c>
      <c r="T148" s="24"/>
      <c r="U148" s="24"/>
      <c r="V148" s="35"/>
      <c r="W148" s="19"/>
      <c r="X148" s="19"/>
    </row>
    <row r="149" spans="2:24" x14ac:dyDescent="0.25">
      <c r="B149" s="25"/>
      <c r="C149" s="25"/>
      <c r="D149" s="26"/>
      <c r="E149" s="27"/>
      <c r="F149" s="26"/>
      <c r="G149" s="28"/>
      <c r="H149" s="28"/>
      <c r="I149" s="31">
        <f>SUM(I136:I148)</f>
        <v>640</v>
      </c>
      <c r="J149" s="31">
        <f t="shared" ref="J149:L149" si="142">SUM(J136:J148)</f>
        <v>351</v>
      </c>
      <c r="K149" s="31">
        <f t="shared" si="142"/>
        <v>215</v>
      </c>
      <c r="L149" s="31">
        <f t="shared" si="142"/>
        <v>0</v>
      </c>
      <c r="M149" s="32">
        <f>SUM(M136:M148)</f>
        <v>160195.5</v>
      </c>
      <c r="N149" s="32">
        <f>SUM(N136:N148)</f>
        <v>3471.2320249800005</v>
      </c>
      <c r="O149" s="32">
        <f t="shared" ref="O149:Q149" si="143">SUM(O136:O148)</f>
        <v>3418981.915973349</v>
      </c>
      <c r="P149" s="32">
        <f t="shared" si="143"/>
        <v>440174.5033782461</v>
      </c>
      <c r="Q149" s="32">
        <f t="shared" si="143"/>
        <v>3859156.419351595</v>
      </c>
      <c r="R149" s="29"/>
      <c r="S149" s="29"/>
      <c r="T149" s="31">
        <f t="shared" ref="T149:U149" si="144">SUM(T136:T148)</f>
        <v>1054</v>
      </c>
      <c r="U149" s="31">
        <f t="shared" si="144"/>
        <v>492</v>
      </c>
      <c r="V149" s="31">
        <f t="shared" ref="V149:X149" si="145">SUM(V136:V148)</f>
        <v>0</v>
      </c>
      <c r="W149" s="31">
        <f t="shared" si="145"/>
        <v>0</v>
      </c>
      <c r="X149" s="31">
        <f t="shared" si="145"/>
        <v>0</v>
      </c>
    </row>
    <row r="150" spans="2:24" x14ac:dyDescent="0.25">
      <c r="B150" s="94" t="s">
        <v>133</v>
      </c>
      <c r="C150" s="90">
        <v>451</v>
      </c>
      <c r="D150" s="8" t="s">
        <v>395</v>
      </c>
      <c r="E150" s="4">
        <v>313</v>
      </c>
      <c r="F150" s="8" t="s">
        <v>494</v>
      </c>
      <c r="G150" s="19"/>
      <c r="H150" s="19" t="s">
        <v>290</v>
      </c>
      <c r="I150" s="9"/>
      <c r="J150" s="9"/>
      <c r="K150" s="9"/>
      <c r="L150" s="9"/>
      <c r="M150" s="30">
        <f t="shared" ref="M150:M164" si="146">I150*$I$277+J150*$J$277+K150*$K$277</f>
        <v>0</v>
      </c>
      <c r="N150" s="30">
        <f t="shared" ref="N150:N164" si="147">I150*$I$278+J150*$J$278+K150*$K$278</f>
        <v>0</v>
      </c>
      <c r="O150" s="30">
        <f t="shared" ref="O150:O164" si="148">I150*$I$279+J150*$J$279+K150*$K$279</f>
        <v>0</v>
      </c>
      <c r="P150" s="21">
        <f t="shared" ref="P150:P164" si="149">$I$280*M150</f>
        <v>0</v>
      </c>
      <c r="Q150" s="23">
        <f t="shared" ref="Q150:Q164" si="150">O150+P150</f>
        <v>0</v>
      </c>
      <c r="R150" s="10" t="str">
        <f t="shared" ref="R150:R164" si="151">IF(M150=0," ","ago-set 2014")</f>
        <v xml:space="preserve"> </v>
      </c>
      <c r="S150" s="10" t="str">
        <f t="shared" ref="S150:S164" si="152">IF(M150=0," ","oct-nov 2014")</f>
        <v xml:space="preserve"> </v>
      </c>
      <c r="T150" s="24"/>
      <c r="U150" s="24"/>
      <c r="V150" s="35"/>
      <c r="W150" s="19"/>
      <c r="X150" s="19"/>
    </row>
    <row r="151" spans="2:24" x14ac:dyDescent="0.25">
      <c r="B151" s="95"/>
      <c r="C151" s="90"/>
      <c r="D151" s="8" t="s">
        <v>396</v>
      </c>
      <c r="E151" s="4">
        <v>314</v>
      </c>
      <c r="F151" s="8" t="s">
        <v>495</v>
      </c>
      <c r="G151" s="19"/>
      <c r="H151" s="19" t="s">
        <v>290</v>
      </c>
      <c r="I151" s="9"/>
      <c r="J151" s="9"/>
      <c r="K151" s="9"/>
      <c r="L151" s="9"/>
      <c r="M151" s="30">
        <f t="shared" si="146"/>
        <v>0</v>
      </c>
      <c r="N151" s="30">
        <f t="shared" si="147"/>
        <v>0</v>
      </c>
      <c r="O151" s="30">
        <f t="shared" si="148"/>
        <v>0</v>
      </c>
      <c r="P151" s="21">
        <f t="shared" si="149"/>
        <v>0</v>
      </c>
      <c r="Q151" s="23">
        <f t="shared" si="150"/>
        <v>0</v>
      </c>
      <c r="R151" s="10" t="str">
        <f t="shared" si="151"/>
        <v xml:space="preserve"> </v>
      </c>
      <c r="S151" s="10" t="str">
        <f t="shared" si="152"/>
        <v xml:space="preserve"> </v>
      </c>
      <c r="T151" s="24"/>
      <c r="U151" s="24"/>
      <c r="V151" s="35"/>
      <c r="W151" s="19"/>
      <c r="X151" s="19"/>
    </row>
    <row r="152" spans="2:24" x14ac:dyDescent="0.25">
      <c r="B152" s="95"/>
      <c r="C152" s="90"/>
      <c r="D152" s="8" t="s">
        <v>397</v>
      </c>
      <c r="E152" s="4">
        <v>315</v>
      </c>
      <c r="F152" s="8" t="s">
        <v>496</v>
      </c>
      <c r="G152" s="19"/>
      <c r="H152" s="19" t="s">
        <v>290</v>
      </c>
      <c r="I152" s="9"/>
      <c r="J152" s="9"/>
      <c r="K152" s="9"/>
      <c r="L152" s="9"/>
      <c r="M152" s="30">
        <f t="shared" si="146"/>
        <v>0</v>
      </c>
      <c r="N152" s="30">
        <f t="shared" si="147"/>
        <v>0</v>
      </c>
      <c r="O152" s="30">
        <f t="shared" si="148"/>
        <v>0</v>
      </c>
      <c r="P152" s="21">
        <f t="shared" si="149"/>
        <v>0</v>
      </c>
      <c r="Q152" s="23">
        <f t="shared" si="150"/>
        <v>0</v>
      </c>
      <c r="R152" s="10" t="str">
        <f t="shared" si="151"/>
        <v xml:space="preserve"> </v>
      </c>
      <c r="S152" s="10" t="str">
        <f t="shared" si="152"/>
        <v xml:space="preserve"> </v>
      </c>
      <c r="T152" s="24"/>
      <c r="U152" s="24"/>
      <c r="V152" s="35"/>
      <c r="W152" s="19"/>
      <c r="X152" s="19"/>
    </row>
    <row r="153" spans="2:24" x14ac:dyDescent="0.25">
      <c r="B153" s="95"/>
      <c r="C153" s="90"/>
      <c r="D153" s="8" t="s">
        <v>398</v>
      </c>
      <c r="E153" s="4">
        <v>316</v>
      </c>
      <c r="F153" s="8" t="s">
        <v>497</v>
      </c>
      <c r="G153" s="19"/>
      <c r="H153" s="19" t="s">
        <v>290</v>
      </c>
      <c r="I153" s="9"/>
      <c r="J153" s="9"/>
      <c r="K153" s="9"/>
      <c r="L153" s="9"/>
      <c r="M153" s="30">
        <f t="shared" si="146"/>
        <v>0</v>
      </c>
      <c r="N153" s="30">
        <f t="shared" si="147"/>
        <v>0</v>
      </c>
      <c r="O153" s="30">
        <f t="shared" si="148"/>
        <v>0</v>
      </c>
      <c r="P153" s="21">
        <f t="shared" si="149"/>
        <v>0</v>
      </c>
      <c r="Q153" s="23">
        <f t="shared" si="150"/>
        <v>0</v>
      </c>
      <c r="R153" s="10" t="str">
        <f t="shared" si="151"/>
        <v xml:space="preserve"> </v>
      </c>
      <c r="S153" s="10" t="str">
        <f t="shared" si="152"/>
        <v xml:space="preserve"> </v>
      </c>
      <c r="T153" s="24"/>
      <c r="U153" s="24"/>
      <c r="V153" s="35"/>
      <c r="W153" s="19"/>
      <c r="X153" s="19"/>
    </row>
    <row r="154" spans="2:24" x14ac:dyDescent="0.25">
      <c r="B154" s="95"/>
      <c r="C154" s="90"/>
      <c r="D154" s="8" t="s">
        <v>399</v>
      </c>
      <c r="E154" s="4">
        <v>303</v>
      </c>
      <c r="F154" s="8" t="s">
        <v>135</v>
      </c>
      <c r="G154" s="19"/>
      <c r="H154" s="19" t="s">
        <v>290</v>
      </c>
      <c r="I154" s="9"/>
      <c r="J154" s="9"/>
      <c r="K154" s="9"/>
      <c r="L154" s="9"/>
      <c r="M154" s="30">
        <f t="shared" si="146"/>
        <v>0</v>
      </c>
      <c r="N154" s="30">
        <f t="shared" si="147"/>
        <v>0</v>
      </c>
      <c r="O154" s="30">
        <f t="shared" si="148"/>
        <v>0</v>
      </c>
      <c r="P154" s="21">
        <f t="shared" si="149"/>
        <v>0</v>
      </c>
      <c r="Q154" s="23">
        <f t="shared" si="150"/>
        <v>0</v>
      </c>
      <c r="R154" s="10" t="str">
        <f t="shared" si="151"/>
        <v xml:space="preserve"> </v>
      </c>
      <c r="S154" s="10" t="str">
        <f t="shared" si="152"/>
        <v xml:space="preserve"> </v>
      </c>
      <c r="T154" s="24"/>
      <c r="U154" s="24"/>
      <c r="V154" s="35"/>
      <c r="W154" s="19"/>
      <c r="X154" s="19"/>
    </row>
    <row r="155" spans="2:24" x14ac:dyDescent="0.25">
      <c r="B155" s="95"/>
      <c r="C155" s="90"/>
      <c r="D155" s="8" t="s">
        <v>400</v>
      </c>
      <c r="E155" s="4">
        <v>309</v>
      </c>
      <c r="F155" s="8" t="s">
        <v>136</v>
      </c>
      <c r="G155" s="19"/>
      <c r="H155" s="19" t="s">
        <v>290</v>
      </c>
      <c r="I155" s="9"/>
      <c r="J155" s="9"/>
      <c r="K155" s="9"/>
      <c r="L155" s="9"/>
      <c r="M155" s="30">
        <f t="shared" si="146"/>
        <v>0</v>
      </c>
      <c r="N155" s="30">
        <f t="shared" si="147"/>
        <v>0</v>
      </c>
      <c r="O155" s="30">
        <f t="shared" si="148"/>
        <v>0</v>
      </c>
      <c r="P155" s="21">
        <f t="shared" si="149"/>
        <v>0</v>
      </c>
      <c r="Q155" s="23">
        <f t="shared" si="150"/>
        <v>0</v>
      </c>
      <c r="R155" s="10" t="str">
        <f t="shared" si="151"/>
        <v xml:space="preserve"> </v>
      </c>
      <c r="S155" s="10" t="str">
        <f t="shared" si="152"/>
        <v xml:space="preserve"> </v>
      </c>
      <c r="T155" s="24"/>
      <c r="U155" s="24"/>
      <c r="V155" s="35"/>
      <c r="W155" s="19"/>
      <c r="X155" s="19"/>
    </row>
    <row r="156" spans="2:24" x14ac:dyDescent="0.25">
      <c r="B156" s="95"/>
      <c r="C156" s="90"/>
      <c r="D156" s="8" t="s">
        <v>401</v>
      </c>
      <c r="E156" s="4">
        <v>301</v>
      </c>
      <c r="F156" s="8" t="s">
        <v>137</v>
      </c>
      <c r="G156" s="19"/>
      <c r="H156" s="19" t="s">
        <v>290</v>
      </c>
      <c r="I156" s="9"/>
      <c r="J156" s="9"/>
      <c r="K156" s="9"/>
      <c r="L156" s="9"/>
      <c r="M156" s="30">
        <f t="shared" si="146"/>
        <v>0</v>
      </c>
      <c r="N156" s="30">
        <f t="shared" si="147"/>
        <v>0</v>
      </c>
      <c r="O156" s="30">
        <f t="shared" si="148"/>
        <v>0</v>
      </c>
      <c r="P156" s="21">
        <f t="shared" si="149"/>
        <v>0</v>
      </c>
      <c r="Q156" s="23">
        <f t="shared" si="150"/>
        <v>0</v>
      </c>
      <c r="R156" s="10" t="str">
        <f t="shared" si="151"/>
        <v xml:space="preserve"> </v>
      </c>
      <c r="S156" s="10" t="str">
        <f t="shared" si="152"/>
        <v xml:space="preserve"> </v>
      </c>
      <c r="T156" s="24"/>
      <c r="U156" s="24"/>
      <c r="V156" s="35"/>
      <c r="W156" s="19"/>
      <c r="X156" s="19"/>
    </row>
    <row r="157" spans="2:24" x14ac:dyDescent="0.25">
      <c r="B157" s="95"/>
      <c r="C157" s="90"/>
      <c r="D157" s="8" t="s">
        <v>402</v>
      </c>
      <c r="E157" s="4">
        <v>304</v>
      </c>
      <c r="F157" s="8" t="s">
        <v>144</v>
      </c>
      <c r="G157" s="19"/>
      <c r="H157" s="19" t="s">
        <v>290</v>
      </c>
      <c r="I157" s="9"/>
      <c r="J157" s="9"/>
      <c r="K157" s="9"/>
      <c r="L157" s="9"/>
      <c r="M157" s="30">
        <f t="shared" si="146"/>
        <v>0</v>
      </c>
      <c r="N157" s="30">
        <f t="shared" si="147"/>
        <v>0</v>
      </c>
      <c r="O157" s="30">
        <f t="shared" si="148"/>
        <v>0</v>
      </c>
      <c r="P157" s="21">
        <f t="shared" si="149"/>
        <v>0</v>
      </c>
      <c r="Q157" s="23">
        <f t="shared" si="150"/>
        <v>0</v>
      </c>
      <c r="R157" s="10" t="str">
        <f t="shared" si="151"/>
        <v xml:space="preserve"> </v>
      </c>
      <c r="S157" s="10" t="str">
        <f t="shared" si="152"/>
        <v xml:space="preserve"> </v>
      </c>
      <c r="T157" s="24"/>
      <c r="U157" s="24"/>
      <c r="V157" s="35"/>
      <c r="W157" s="19"/>
      <c r="X157" s="19"/>
    </row>
    <row r="158" spans="2:24" x14ac:dyDescent="0.25">
      <c r="B158" s="95"/>
      <c r="C158" s="90"/>
      <c r="D158" s="8" t="s">
        <v>403</v>
      </c>
      <c r="E158" s="4">
        <v>311</v>
      </c>
      <c r="F158" s="8" t="s">
        <v>138</v>
      </c>
      <c r="G158" s="19"/>
      <c r="H158" s="19" t="s">
        <v>290</v>
      </c>
      <c r="I158" s="9"/>
      <c r="J158" s="9"/>
      <c r="K158" s="9"/>
      <c r="L158" s="9"/>
      <c r="M158" s="30">
        <f t="shared" si="146"/>
        <v>0</v>
      </c>
      <c r="N158" s="30">
        <f t="shared" si="147"/>
        <v>0</v>
      </c>
      <c r="O158" s="30">
        <f t="shared" si="148"/>
        <v>0</v>
      </c>
      <c r="P158" s="21">
        <f t="shared" si="149"/>
        <v>0</v>
      </c>
      <c r="Q158" s="23">
        <f t="shared" si="150"/>
        <v>0</v>
      </c>
      <c r="R158" s="10" t="str">
        <f t="shared" si="151"/>
        <v xml:space="preserve"> </v>
      </c>
      <c r="S158" s="10" t="str">
        <f t="shared" si="152"/>
        <v xml:space="preserve"> </v>
      </c>
      <c r="T158" s="24"/>
      <c r="U158" s="24"/>
      <c r="V158" s="35"/>
      <c r="W158" s="19"/>
      <c r="X158" s="19"/>
    </row>
    <row r="159" spans="2:24" x14ac:dyDescent="0.25">
      <c r="B159" s="95"/>
      <c r="C159" s="90"/>
      <c r="D159" s="8" t="s">
        <v>404</v>
      </c>
      <c r="E159" s="4">
        <v>305</v>
      </c>
      <c r="F159" s="8" t="s">
        <v>139</v>
      </c>
      <c r="G159" s="19"/>
      <c r="H159" s="19" t="s">
        <v>290</v>
      </c>
      <c r="I159" s="9"/>
      <c r="J159" s="9"/>
      <c r="K159" s="9"/>
      <c r="L159" s="9"/>
      <c r="M159" s="30">
        <f t="shared" si="146"/>
        <v>0</v>
      </c>
      <c r="N159" s="30">
        <f t="shared" si="147"/>
        <v>0</v>
      </c>
      <c r="O159" s="30">
        <f t="shared" si="148"/>
        <v>0</v>
      </c>
      <c r="P159" s="21">
        <f t="shared" si="149"/>
        <v>0</v>
      </c>
      <c r="Q159" s="23">
        <f t="shared" si="150"/>
        <v>0</v>
      </c>
      <c r="R159" s="10" t="str">
        <f t="shared" si="151"/>
        <v xml:space="preserve"> </v>
      </c>
      <c r="S159" s="10" t="str">
        <f t="shared" si="152"/>
        <v xml:space="preserve"> </v>
      </c>
      <c r="T159" s="24"/>
      <c r="U159" s="24"/>
      <c r="V159" s="35"/>
      <c r="W159" s="19"/>
      <c r="X159" s="19"/>
    </row>
    <row r="160" spans="2:24" x14ac:dyDescent="0.25">
      <c r="B160" s="95"/>
      <c r="C160" s="90"/>
      <c r="D160" s="8" t="s">
        <v>405</v>
      </c>
      <c r="E160" s="4">
        <v>302</v>
      </c>
      <c r="F160" s="8" t="s">
        <v>140</v>
      </c>
      <c r="G160" s="19"/>
      <c r="H160" s="19" t="s">
        <v>290</v>
      </c>
      <c r="I160" s="9"/>
      <c r="J160" s="9"/>
      <c r="K160" s="9"/>
      <c r="L160" s="9"/>
      <c r="M160" s="30">
        <f t="shared" si="146"/>
        <v>0</v>
      </c>
      <c r="N160" s="30">
        <f t="shared" si="147"/>
        <v>0</v>
      </c>
      <c r="O160" s="30">
        <f t="shared" si="148"/>
        <v>0</v>
      </c>
      <c r="P160" s="21">
        <f t="shared" si="149"/>
        <v>0</v>
      </c>
      <c r="Q160" s="23">
        <f t="shared" si="150"/>
        <v>0</v>
      </c>
      <c r="R160" s="10" t="str">
        <f t="shared" si="151"/>
        <v xml:space="preserve"> </v>
      </c>
      <c r="S160" s="10" t="str">
        <f t="shared" si="152"/>
        <v xml:space="preserve"> </v>
      </c>
      <c r="T160" s="24"/>
      <c r="U160" s="24"/>
      <c r="V160" s="35"/>
      <c r="W160" s="19"/>
      <c r="X160" s="19"/>
    </row>
    <row r="161" spans="2:24" x14ac:dyDescent="0.25">
      <c r="B161" s="95"/>
      <c r="C161" s="90"/>
      <c r="D161" s="8" t="s">
        <v>406</v>
      </c>
      <c r="E161" s="4">
        <v>308</v>
      </c>
      <c r="F161" s="8" t="s">
        <v>141</v>
      </c>
      <c r="G161" s="19"/>
      <c r="H161" s="19" t="s">
        <v>290</v>
      </c>
      <c r="I161" s="9"/>
      <c r="J161" s="9"/>
      <c r="K161" s="9"/>
      <c r="L161" s="9"/>
      <c r="M161" s="30">
        <f t="shared" si="146"/>
        <v>0</v>
      </c>
      <c r="N161" s="30">
        <f t="shared" si="147"/>
        <v>0</v>
      </c>
      <c r="O161" s="30">
        <f t="shared" si="148"/>
        <v>0</v>
      </c>
      <c r="P161" s="21">
        <f t="shared" si="149"/>
        <v>0</v>
      </c>
      <c r="Q161" s="23">
        <f t="shared" si="150"/>
        <v>0</v>
      </c>
      <c r="R161" s="10" t="str">
        <f t="shared" si="151"/>
        <v xml:space="preserve"> </v>
      </c>
      <c r="S161" s="10" t="str">
        <f t="shared" si="152"/>
        <v xml:space="preserve"> </v>
      </c>
      <c r="T161" s="24"/>
      <c r="U161" s="24"/>
      <c r="V161" s="35"/>
      <c r="W161" s="19"/>
      <c r="X161" s="19"/>
    </row>
    <row r="162" spans="2:24" x14ac:dyDescent="0.25">
      <c r="B162" s="95"/>
      <c r="C162" s="90"/>
      <c r="D162" s="8" t="s">
        <v>407</v>
      </c>
      <c r="E162" s="4">
        <v>307</v>
      </c>
      <c r="F162" s="8" t="s">
        <v>142</v>
      </c>
      <c r="G162" s="19"/>
      <c r="H162" s="19" t="s">
        <v>290</v>
      </c>
      <c r="I162" s="9"/>
      <c r="J162" s="9"/>
      <c r="K162" s="9"/>
      <c r="L162" s="9"/>
      <c r="M162" s="30">
        <f t="shared" si="146"/>
        <v>0</v>
      </c>
      <c r="N162" s="30">
        <f t="shared" si="147"/>
        <v>0</v>
      </c>
      <c r="O162" s="30">
        <f t="shared" si="148"/>
        <v>0</v>
      </c>
      <c r="P162" s="21">
        <f t="shared" si="149"/>
        <v>0</v>
      </c>
      <c r="Q162" s="23">
        <f t="shared" si="150"/>
        <v>0</v>
      </c>
      <c r="R162" s="10" t="str">
        <f t="shared" si="151"/>
        <v xml:space="preserve"> </v>
      </c>
      <c r="S162" s="10" t="str">
        <f t="shared" si="152"/>
        <v xml:space="preserve"> </v>
      </c>
      <c r="T162" s="24"/>
      <c r="U162" s="24"/>
      <c r="V162" s="35"/>
      <c r="W162" s="19"/>
      <c r="X162" s="19"/>
    </row>
    <row r="163" spans="2:24" x14ac:dyDescent="0.25">
      <c r="B163" s="95"/>
      <c r="C163" s="90"/>
      <c r="D163" s="8" t="s">
        <v>408</v>
      </c>
      <c r="E163" s="4">
        <v>306</v>
      </c>
      <c r="F163" s="8" t="s">
        <v>143</v>
      </c>
      <c r="G163" s="19"/>
      <c r="H163" s="19" t="s">
        <v>290</v>
      </c>
      <c r="I163" s="9"/>
      <c r="J163" s="9"/>
      <c r="K163" s="9"/>
      <c r="L163" s="9"/>
      <c r="M163" s="30">
        <f t="shared" si="146"/>
        <v>0</v>
      </c>
      <c r="N163" s="30">
        <f t="shared" si="147"/>
        <v>0</v>
      </c>
      <c r="O163" s="30">
        <f t="shared" si="148"/>
        <v>0</v>
      </c>
      <c r="P163" s="21">
        <f t="shared" si="149"/>
        <v>0</v>
      </c>
      <c r="Q163" s="23">
        <f t="shared" si="150"/>
        <v>0</v>
      </c>
      <c r="R163" s="10" t="str">
        <f t="shared" si="151"/>
        <v xml:space="preserve"> </v>
      </c>
      <c r="S163" s="10" t="str">
        <f t="shared" si="152"/>
        <v xml:space="preserve"> </v>
      </c>
      <c r="T163" s="24"/>
      <c r="U163" s="24"/>
      <c r="V163" s="35"/>
      <c r="W163" s="19"/>
      <c r="X163" s="19"/>
    </row>
    <row r="164" spans="2:24" x14ac:dyDescent="0.25">
      <c r="B164" s="95"/>
      <c r="C164" s="90"/>
      <c r="D164" s="8" t="s">
        <v>409</v>
      </c>
      <c r="E164" s="4">
        <v>312</v>
      </c>
      <c r="F164" s="8" t="s">
        <v>134</v>
      </c>
      <c r="G164" s="19"/>
      <c r="H164" s="19" t="s">
        <v>290</v>
      </c>
      <c r="I164" s="9"/>
      <c r="J164" s="9"/>
      <c r="K164" s="9"/>
      <c r="L164" s="9"/>
      <c r="M164" s="30">
        <f t="shared" si="146"/>
        <v>0</v>
      </c>
      <c r="N164" s="30">
        <f t="shared" si="147"/>
        <v>0</v>
      </c>
      <c r="O164" s="30">
        <f t="shared" si="148"/>
        <v>0</v>
      </c>
      <c r="P164" s="21">
        <f t="shared" si="149"/>
        <v>0</v>
      </c>
      <c r="Q164" s="23">
        <f t="shared" si="150"/>
        <v>0</v>
      </c>
      <c r="R164" s="10" t="str">
        <f t="shared" si="151"/>
        <v xml:space="preserve"> </v>
      </c>
      <c r="S164" s="10" t="str">
        <f t="shared" si="152"/>
        <v xml:space="preserve"> </v>
      </c>
      <c r="T164" s="24"/>
      <c r="U164" s="24"/>
      <c r="V164" s="35"/>
      <c r="W164" s="19"/>
      <c r="X164" s="19"/>
    </row>
    <row r="165" spans="2:24" x14ac:dyDescent="0.25">
      <c r="B165" s="96"/>
      <c r="C165" s="90"/>
      <c r="D165" s="8" t="s">
        <v>410</v>
      </c>
      <c r="E165" s="4">
        <v>300</v>
      </c>
      <c r="F165" s="8" t="s">
        <v>245</v>
      </c>
      <c r="G165" s="19"/>
      <c r="H165" s="19" t="s">
        <v>290</v>
      </c>
      <c r="I165" s="9"/>
      <c r="J165" s="9"/>
      <c r="K165" s="9"/>
      <c r="L165" s="9"/>
      <c r="M165" s="30"/>
      <c r="N165" s="30"/>
      <c r="O165" s="30"/>
      <c r="P165" s="21"/>
      <c r="Q165" s="23"/>
      <c r="R165" s="10"/>
      <c r="S165" s="10"/>
      <c r="T165" s="24"/>
      <c r="U165" s="24"/>
      <c r="V165" s="35"/>
      <c r="W165" s="19"/>
      <c r="X165" s="19"/>
    </row>
    <row r="166" spans="2:24" x14ac:dyDescent="0.25">
      <c r="B166" s="25"/>
      <c r="C166" s="25"/>
      <c r="D166" s="26"/>
      <c r="E166" s="27"/>
      <c r="F166" s="26"/>
      <c r="G166" s="28"/>
      <c r="H166" s="28"/>
      <c r="I166" s="31">
        <f>SUM(I150:I165)</f>
        <v>0</v>
      </c>
      <c r="J166" s="31">
        <f t="shared" ref="J166:L166" si="153">SUM(J150:J165)</f>
        <v>0</v>
      </c>
      <c r="K166" s="31">
        <f t="shared" si="153"/>
        <v>0</v>
      </c>
      <c r="L166" s="31">
        <f t="shared" si="153"/>
        <v>0</v>
      </c>
      <c r="M166" s="32">
        <f>SUM(M150:M165)</f>
        <v>0</v>
      </c>
      <c r="N166" s="32">
        <f>SUM(N150:N165)</f>
        <v>0</v>
      </c>
      <c r="O166" s="32">
        <f t="shared" ref="O166:Q166" si="154">SUM(O150:O165)</f>
        <v>0</v>
      </c>
      <c r="P166" s="32">
        <f t="shared" si="154"/>
        <v>0</v>
      </c>
      <c r="Q166" s="32">
        <f t="shared" si="154"/>
        <v>0</v>
      </c>
      <c r="R166" s="29"/>
      <c r="S166" s="29"/>
      <c r="T166" s="31">
        <f t="shared" ref="T166:U166" si="155">SUM(T150:T165)</f>
        <v>0</v>
      </c>
      <c r="U166" s="31">
        <f t="shared" si="155"/>
        <v>0</v>
      </c>
      <c r="V166" s="31">
        <f t="shared" ref="V166:X166" si="156">SUM(V150:V165)</f>
        <v>0</v>
      </c>
      <c r="W166" s="31">
        <f t="shared" si="156"/>
        <v>0</v>
      </c>
      <c r="X166" s="31">
        <f t="shared" si="156"/>
        <v>0</v>
      </c>
    </row>
    <row r="167" spans="2:24" x14ac:dyDescent="0.25">
      <c r="B167" s="94" t="s">
        <v>145</v>
      </c>
      <c r="C167" s="90">
        <v>452</v>
      </c>
      <c r="D167" s="8" t="s">
        <v>412</v>
      </c>
      <c r="E167" s="4">
        <v>300</v>
      </c>
      <c r="F167" s="8" t="s">
        <v>146</v>
      </c>
      <c r="G167" s="19"/>
      <c r="H167" s="19" t="s">
        <v>290</v>
      </c>
      <c r="I167" s="9"/>
      <c r="J167" s="9"/>
      <c r="K167" s="9"/>
      <c r="L167" s="9"/>
      <c r="M167" s="30">
        <f t="shared" ref="M167:M169" si="157">I167*$I$277+J167*$J$277+K167*$K$277</f>
        <v>0</v>
      </c>
      <c r="N167" s="30">
        <f t="shared" ref="N167:N169" si="158">I167*$I$278+J167*$J$278+K167*$K$278</f>
        <v>0</v>
      </c>
      <c r="O167" s="30">
        <f t="shared" ref="O167:O169" si="159">I167*$I$279+J167*$J$279+K167*$K$279</f>
        <v>0</v>
      </c>
      <c r="P167" s="21">
        <f t="shared" ref="P167:P169" si="160">$I$280*M167</f>
        <v>0</v>
      </c>
      <c r="Q167" s="23">
        <f t="shared" ref="Q167:Q169" si="161">O167+P167</f>
        <v>0</v>
      </c>
      <c r="R167" s="10" t="str">
        <f t="shared" ref="R167:R169" si="162">IF(M167=0," ","ago-set 2014")</f>
        <v xml:space="preserve"> </v>
      </c>
      <c r="S167" s="10" t="str">
        <f t="shared" ref="S167:S169" si="163">IF(M167=0," ","oct-nov 2014")</f>
        <v xml:space="preserve"> </v>
      </c>
      <c r="T167" s="24"/>
      <c r="U167" s="24"/>
      <c r="V167" s="35"/>
      <c r="W167" s="19"/>
      <c r="X167" s="19"/>
    </row>
    <row r="168" spans="2:24" x14ac:dyDescent="0.25">
      <c r="B168" s="95"/>
      <c r="C168" s="90"/>
      <c r="D168" s="8" t="s">
        <v>413</v>
      </c>
      <c r="E168" s="4">
        <v>303</v>
      </c>
      <c r="F168" s="8" t="s">
        <v>147</v>
      </c>
      <c r="G168" s="19"/>
      <c r="H168" s="19" t="s">
        <v>290</v>
      </c>
      <c r="I168" s="9"/>
      <c r="J168" s="9"/>
      <c r="K168" s="9"/>
      <c r="L168" s="9"/>
      <c r="M168" s="30">
        <f t="shared" si="157"/>
        <v>0</v>
      </c>
      <c r="N168" s="30">
        <f t="shared" si="158"/>
        <v>0</v>
      </c>
      <c r="O168" s="30">
        <f t="shared" si="159"/>
        <v>0</v>
      </c>
      <c r="P168" s="21">
        <f t="shared" si="160"/>
        <v>0</v>
      </c>
      <c r="Q168" s="23">
        <f t="shared" si="161"/>
        <v>0</v>
      </c>
      <c r="R168" s="10" t="str">
        <f t="shared" si="162"/>
        <v xml:space="preserve"> </v>
      </c>
      <c r="S168" s="10" t="str">
        <f t="shared" si="163"/>
        <v xml:space="preserve"> </v>
      </c>
      <c r="T168" s="24"/>
      <c r="U168" s="24"/>
      <c r="V168" s="35"/>
      <c r="W168" s="19"/>
      <c r="X168" s="19"/>
    </row>
    <row r="169" spans="2:24" x14ac:dyDescent="0.25">
      <c r="B169" s="95"/>
      <c r="C169" s="90"/>
      <c r="D169" s="8" t="s">
        <v>414</v>
      </c>
      <c r="E169" s="4">
        <v>302</v>
      </c>
      <c r="F169" s="8" t="s">
        <v>148</v>
      </c>
      <c r="G169" s="19"/>
      <c r="H169" s="19" t="s">
        <v>290</v>
      </c>
      <c r="I169" s="9"/>
      <c r="J169" s="9"/>
      <c r="K169" s="9"/>
      <c r="L169" s="9"/>
      <c r="M169" s="30">
        <f t="shared" si="157"/>
        <v>0</v>
      </c>
      <c r="N169" s="30">
        <f t="shared" si="158"/>
        <v>0</v>
      </c>
      <c r="O169" s="30">
        <f t="shared" si="159"/>
        <v>0</v>
      </c>
      <c r="P169" s="21">
        <f t="shared" si="160"/>
        <v>0</v>
      </c>
      <c r="Q169" s="23">
        <f t="shared" si="161"/>
        <v>0</v>
      </c>
      <c r="R169" s="10" t="str">
        <f t="shared" si="162"/>
        <v xml:space="preserve"> </v>
      </c>
      <c r="S169" s="10" t="str">
        <f t="shared" si="163"/>
        <v xml:space="preserve"> </v>
      </c>
      <c r="T169" s="24"/>
      <c r="U169" s="24"/>
      <c r="V169" s="35"/>
      <c r="W169" s="19"/>
      <c r="X169" s="19"/>
    </row>
    <row r="170" spans="2:24" x14ac:dyDescent="0.25">
      <c r="B170" s="96"/>
      <c r="C170" s="90"/>
      <c r="D170" s="8" t="s">
        <v>412</v>
      </c>
      <c r="E170" s="4">
        <v>300</v>
      </c>
      <c r="F170" s="8" t="s">
        <v>246</v>
      </c>
      <c r="G170" s="19"/>
      <c r="H170" s="19" t="s">
        <v>290</v>
      </c>
      <c r="I170" s="9"/>
      <c r="J170" s="9"/>
      <c r="K170" s="9"/>
      <c r="L170" s="9"/>
      <c r="M170" s="30"/>
      <c r="N170" s="30"/>
      <c r="O170" s="30"/>
      <c r="P170" s="21"/>
      <c r="Q170" s="23"/>
      <c r="R170" s="10"/>
      <c r="S170" s="10"/>
      <c r="T170" s="24"/>
      <c r="U170" s="24"/>
      <c r="V170" s="35"/>
      <c r="W170" s="19"/>
      <c r="X170" s="19"/>
    </row>
    <row r="171" spans="2:24" x14ac:dyDescent="0.25">
      <c r="B171" s="25"/>
      <c r="C171" s="25"/>
      <c r="D171" s="26"/>
      <c r="E171" s="27"/>
      <c r="F171" s="26"/>
      <c r="G171" s="28"/>
      <c r="H171" s="28"/>
      <c r="I171" s="31">
        <f>SUM(I167:I170)</f>
        <v>0</v>
      </c>
      <c r="J171" s="31">
        <f t="shared" ref="J171:L171" si="164">SUM(J167:J170)</f>
        <v>0</v>
      </c>
      <c r="K171" s="31">
        <f t="shared" si="164"/>
        <v>0</v>
      </c>
      <c r="L171" s="31">
        <f t="shared" si="164"/>
        <v>0</v>
      </c>
      <c r="M171" s="32">
        <f>SUM(M167:M170)</f>
        <v>0</v>
      </c>
      <c r="N171" s="32">
        <f>SUM(N167:N170)</f>
        <v>0</v>
      </c>
      <c r="O171" s="32">
        <f t="shared" ref="O171:Q171" si="165">SUM(O167:O170)</f>
        <v>0</v>
      </c>
      <c r="P171" s="32">
        <f t="shared" si="165"/>
        <v>0</v>
      </c>
      <c r="Q171" s="32">
        <f t="shared" si="165"/>
        <v>0</v>
      </c>
      <c r="R171" s="29"/>
      <c r="S171" s="29"/>
      <c r="T171" s="31">
        <f t="shared" ref="T171:U171" si="166">SUM(T167:T170)</f>
        <v>0</v>
      </c>
      <c r="U171" s="31">
        <f t="shared" si="166"/>
        <v>0</v>
      </c>
      <c r="V171" s="31">
        <f t="shared" ref="V171:X171" si="167">SUM(V167:V170)</f>
        <v>0</v>
      </c>
      <c r="W171" s="31">
        <f t="shared" si="167"/>
        <v>0</v>
      </c>
      <c r="X171" s="31">
        <f t="shared" si="167"/>
        <v>0</v>
      </c>
    </row>
    <row r="172" spans="2:24" x14ac:dyDescent="0.25">
      <c r="B172" s="103" t="s">
        <v>149</v>
      </c>
      <c r="C172" s="103">
        <v>10</v>
      </c>
      <c r="D172" s="100" t="s">
        <v>415</v>
      </c>
      <c r="E172" s="40" t="s">
        <v>416</v>
      </c>
      <c r="F172" s="8" t="s">
        <v>150</v>
      </c>
      <c r="G172" s="19"/>
      <c r="H172" s="19" t="s">
        <v>290</v>
      </c>
      <c r="I172" s="9">
        <f>176-23</f>
        <v>153</v>
      </c>
      <c r="J172" s="9">
        <f>400-48</f>
        <v>352</v>
      </c>
      <c r="K172" s="9">
        <v>0</v>
      </c>
      <c r="L172" s="9"/>
      <c r="M172" s="30">
        <f t="shared" ref="M172:M178" si="168">I172*$I$277+J172*$J$277+K172*$K$277</f>
        <v>60622</v>
      </c>
      <c r="N172" s="30">
        <f t="shared" ref="N172:N178" si="169">I172*$I$278+J172*$J$278+K172*$K$278</f>
        <v>1378.2266004400001</v>
      </c>
      <c r="O172" s="30">
        <f t="shared" ref="O172:O178" si="170">I172*$I$279+J172*$J$279+K172*$K$279</f>
        <v>1317009.9046458448</v>
      </c>
      <c r="P172" s="21">
        <f t="shared" ref="P172:P179" si="171">$I$280*M172</f>
        <v>166573.08565968479</v>
      </c>
      <c r="Q172" s="23">
        <f t="shared" ref="Q172:Q178" si="172">O172+P172</f>
        <v>1483582.9903055297</v>
      </c>
      <c r="R172" s="10" t="str">
        <f t="shared" ref="R172:R178" si="173">IF(M172=0," ","nov-dic 2014")</f>
        <v>nov-dic 2014</v>
      </c>
      <c r="S172" s="10" t="str">
        <f t="shared" ref="S172:S178" si="174">IF(M172=0," ","dic 2014-ene 2015")</f>
        <v>dic 2014-ene 2015</v>
      </c>
      <c r="T172" s="24">
        <v>198</v>
      </c>
      <c r="U172" s="24">
        <v>360</v>
      </c>
      <c r="V172" s="35"/>
      <c r="W172" s="19"/>
      <c r="X172" s="19"/>
    </row>
    <row r="173" spans="2:24" x14ac:dyDescent="0.25">
      <c r="B173" s="103"/>
      <c r="C173" s="103"/>
      <c r="D173" s="101"/>
      <c r="E173" s="40" t="s">
        <v>376</v>
      </c>
      <c r="F173" s="8" t="s">
        <v>151</v>
      </c>
      <c r="G173" s="19"/>
      <c r="H173" s="19" t="s">
        <v>290</v>
      </c>
      <c r="I173" s="9">
        <v>140</v>
      </c>
      <c r="J173" s="9">
        <v>115</v>
      </c>
      <c r="K173" s="9">
        <v>0</v>
      </c>
      <c r="L173" s="9"/>
      <c r="M173" s="30">
        <f t="shared" si="168"/>
        <v>32587.5</v>
      </c>
      <c r="N173" s="30">
        <f t="shared" si="169"/>
        <v>718.98495109999999</v>
      </c>
      <c r="O173" s="30">
        <f t="shared" si="170"/>
        <v>700111.92470838618</v>
      </c>
      <c r="P173" s="21">
        <f t="shared" si="171"/>
        <v>89541.757595179603</v>
      </c>
      <c r="Q173" s="23">
        <f t="shared" si="172"/>
        <v>789653.68230356579</v>
      </c>
      <c r="R173" s="10" t="str">
        <f t="shared" si="173"/>
        <v>nov-dic 2014</v>
      </c>
      <c r="S173" s="10" t="str">
        <f t="shared" si="174"/>
        <v>dic 2014-ene 2015</v>
      </c>
      <c r="T173" s="24">
        <v>141</v>
      </c>
      <c r="U173" s="24">
        <v>122</v>
      </c>
      <c r="V173" s="35"/>
      <c r="W173" s="19"/>
      <c r="X173" s="19"/>
    </row>
    <row r="174" spans="2:24" x14ac:dyDescent="0.25">
      <c r="B174" s="103"/>
      <c r="C174" s="103"/>
      <c r="D174" s="101"/>
      <c r="E174" s="40" t="s">
        <v>417</v>
      </c>
      <c r="F174" s="8" t="s">
        <v>152</v>
      </c>
      <c r="G174" s="19"/>
      <c r="H174" s="19" t="s">
        <v>290</v>
      </c>
      <c r="I174" s="9">
        <f>112</f>
        <v>112</v>
      </c>
      <c r="J174" s="9">
        <f>132-85</f>
        <v>47</v>
      </c>
      <c r="K174" s="9">
        <v>0</v>
      </c>
      <c r="L174" s="9"/>
      <c r="M174" s="30">
        <f t="shared" si="168"/>
        <v>21097.5</v>
      </c>
      <c r="N174" s="30">
        <f t="shared" si="169"/>
        <v>457.38407278</v>
      </c>
      <c r="O174" s="30">
        <f t="shared" si="170"/>
        <v>450356.48634548177</v>
      </c>
      <c r="P174" s="21">
        <f t="shared" si="171"/>
        <v>57970.302443093264</v>
      </c>
      <c r="Q174" s="23">
        <f t="shared" si="172"/>
        <v>508326.78878857504</v>
      </c>
      <c r="R174" s="10" t="str">
        <f t="shared" si="173"/>
        <v>nov-dic 2014</v>
      </c>
      <c r="S174" s="10" t="str">
        <f t="shared" si="174"/>
        <v>dic 2014-ene 2015</v>
      </c>
      <c r="T174" s="24">
        <v>111</v>
      </c>
      <c r="U174" s="24">
        <v>100</v>
      </c>
      <c r="V174" s="35"/>
      <c r="W174" s="19"/>
      <c r="X174" s="19"/>
    </row>
    <row r="175" spans="2:24" x14ac:dyDescent="0.25">
      <c r="B175" s="103"/>
      <c r="C175" s="103"/>
      <c r="D175" s="101"/>
      <c r="E175" s="40" t="s">
        <v>418</v>
      </c>
      <c r="F175" s="8" t="s">
        <v>153</v>
      </c>
      <c r="G175" s="19"/>
      <c r="H175" s="19" t="s">
        <v>290</v>
      </c>
      <c r="I175" s="9">
        <v>148</v>
      </c>
      <c r="J175" s="9">
        <v>248</v>
      </c>
      <c r="K175" s="9">
        <v>0</v>
      </c>
      <c r="L175" s="9"/>
      <c r="M175" s="30">
        <f t="shared" si="168"/>
        <v>48420</v>
      </c>
      <c r="N175" s="30">
        <f t="shared" si="169"/>
        <v>1091.0426339200001</v>
      </c>
      <c r="O175" s="30">
        <f t="shared" si="170"/>
        <v>1048415.9466846942</v>
      </c>
      <c r="P175" s="21">
        <f t="shared" si="171"/>
        <v>133045.24442680771</v>
      </c>
      <c r="Q175" s="23">
        <f t="shared" si="172"/>
        <v>1181461.1911115018</v>
      </c>
      <c r="R175" s="10" t="str">
        <f t="shared" si="173"/>
        <v>nov-dic 2014</v>
      </c>
      <c r="S175" s="10" t="str">
        <f t="shared" si="174"/>
        <v>dic 2014-ene 2015</v>
      </c>
      <c r="T175" s="24">
        <v>149</v>
      </c>
      <c r="U175" s="24">
        <v>235</v>
      </c>
      <c r="V175" s="35"/>
      <c r="W175" s="19"/>
      <c r="X175" s="19"/>
    </row>
    <row r="176" spans="2:24" x14ac:dyDescent="0.25">
      <c r="B176" s="103"/>
      <c r="C176" s="103"/>
      <c r="D176" s="101"/>
      <c r="E176" s="40" t="s">
        <v>370</v>
      </c>
      <c r="F176" s="8" t="s">
        <v>154</v>
      </c>
      <c r="G176" s="19"/>
      <c r="H176" s="19" t="s">
        <v>290</v>
      </c>
      <c r="I176" s="9">
        <v>135</v>
      </c>
      <c r="J176" s="9">
        <v>234</v>
      </c>
      <c r="K176" s="9">
        <v>7</v>
      </c>
      <c r="L176" s="9"/>
      <c r="M176" s="30">
        <f t="shared" si="168"/>
        <v>46021</v>
      </c>
      <c r="N176" s="30">
        <f t="shared" si="169"/>
        <v>1036.48122524</v>
      </c>
      <c r="O176" s="30">
        <f t="shared" si="170"/>
        <v>996290.35977735731</v>
      </c>
      <c r="P176" s="21">
        <f t="shared" si="171"/>
        <v>126453.43233717716</v>
      </c>
      <c r="Q176" s="23">
        <f t="shared" si="172"/>
        <v>1122743.7921145344</v>
      </c>
      <c r="R176" s="10" t="str">
        <f t="shared" si="173"/>
        <v>nov-dic 2014</v>
      </c>
      <c r="S176" s="10" t="str">
        <f t="shared" si="174"/>
        <v>dic 2014-ene 2015</v>
      </c>
      <c r="T176" s="24">
        <v>141</v>
      </c>
      <c r="U176" s="24">
        <v>246</v>
      </c>
      <c r="V176" s="35"/>
      <c r="W176" s="19"/>
      <c r="X176" s="19"/>
    </row>
    <row r="177" spans="2:24" x14ac:dyDescent="0.25">
      <c r="B177" s="103"/>
      <c r="C177" s="103"/>
      <c r="D177" s="101"/>
      <c r="E177" s="40" t="s">
        <v>368</v>
      </c>
      <c r="F177" s="8" t="s">
        <v>155</v>
      </c>
      <c r="G177" s="19"/>
      <c r="H177" s="19" t="s">
        <v>290</v>
      </c>
      <c r="I177" s="9">
        <v>131</v>
      </c>
      <c r="J177" s="9">
        <v>203</v>
      </c>
      <c r="K177" s="9">
        <v>0</v>
      </c>
      <c r="L177" s="9"/>
      <c r="M177" s="30">
        <f t="shared" si="168"/>
        <v>41033.5</v>
      </c>
      <c r="N177" s="30">
        <f t="shared" si="169"/>
        <v>922.49003370000014</v>
      </c>
      <c r="O177" s="30">
        <f t="shared" si="170"/>
        <v>887721.38485657552</v>
      </c>
      <c r="P177" s="21">
        <f t="shared" si="171"/>
        <v>112749.11270523367</v>
      </c>
      <c r="Q177" s="23">
        <f t="shared" si="172"/>
        <v>1000470.4975618091</v>
      </c>
      <c r="R177" s="10" t="str">
        <f t="shared" si="173"/>
        <v>nov-dic 2014</v>
      </c>
      <c r="S177" s="10" t="str">
        <f t="shared" si="174"/>
        <v>dic 2014-ene 2015</v>
      </c>
      <c r="T177" s="24">
        <v>133</v>
      </c>
      <c r="U177" s="24">
        <v>203</v>
      </c>
      <c r="V177" s="35"/>
      <c r="W177" s="19"/>
      <c r="X177" s="19"/>
    </row>
    <row r="178" spans="2:24" x14ac:dyDescent="0.25">
      <c r="B178" s="103"/>
      <c r="C178" s="103"/>
      <c r="D178" s="101"/>
      <c r="E178" s="40" t="s">
        <v>374</v>
      </c>
      <c r="F178" s="8" t="s">
        <v>156</v>
      </c>
      <c r="G178" s="19"/>
      <c r="H178" s="19" t="s">
        <v>290</v>
      </c>
      <c r="I178" s="9">
        <v>90</v>
      </c>
      <c r="J178" s="9">
        <v>69</v>
      </c>
      <c r="K178" s="9">
        <v>3</v>
      </c>
      <c r="L178" s="9"/>
      <c r="M178" s="30">
        <f t="shared" si="168"/>
        <v>20830.5</v>
      </c>
      <c r="N178" s="30">
        <f t="shared" si="169"/>
        <v>458.25793590000001</v>
      </c>
      <c r="O178" s="30">
        <f t="shared" si="170"/>
        <v>447046.77692279778</v>
      </c>
      <c r="P178" s="21">
        <f t="shared" si="171"/>
        <v>57236.657662796737</v>
      </c>
      <c r="Q178" s="23">
        <f t="shared" si="172"/>
        <v>504283.43458559451</v>
      </c>
      <c r="R178" s="10" t="str">
        <f t="shared" si="173"/>
        <v>nov-dic 2014</v>
      </c>
      <c r="S178" s="10" t="str">
        <f t="shared" si="174"/>
        <v>dic 2014-ene 2015</v>
      </c>
      <c r="T178" s="24">
        <v>90</v>
      </c>
      <c r="U178" s="24">
        <v>66</v>
      </c>
      <c r="V178" s="35"/>
      <c r="W178" s="19"/>
      <c r="X178" s="19"/>
    </row>
    <row r="179" spans="2:24" x14ac:dyDescent="0.25">
      <c r="B179" s="103"/>
      <c r="C179" s="103"/>
      <c r="D179" s="102"/>
      <c r="E179" s="3"/>
      <c r="F179" s="8" t="s">
        <v>247</v>
      </c>
      <c r="G179" s="19"/>
      <c r="H179" s="19" t="s">
        <v>290</v>
      </c>
      <c r="I179" s="9"/>
      <c r="J179" s="9"/>
      <c r="K179" s="9"/>
      <c r="L179" s="9"/>
      <c r="M179" s="30"/>
      <c r="N179" s="30"/>
      <c r="O179" s="30"/>
      <c r="P179" s="21">
        <f t="shared" si="171"/>
        <v>0</v>
      </c>
      <c r="Q179" s="23"/>
      <c r="R179" s="10" t="str">
        <f t="shared" ref="R179" si="175">IF(M179=0," ","oct-nov 2014")</f>
        <v xml:space="preserve"> </v>
      </c>
      <c r="S179" s="10" t="str">
        <f t="shared" ref="S179" si="176">IF(M179=0," ","nov-dic 2014")</f>
        <v xml:space="preserve"> </v>
      </c>
      <c r="T179" s="24"/>
      <c r="U179" s="24"/>
      <c r="V179" s="35"/>
      <c r="W179" s="19"/>
      <c r="X179" s="19"/>
    </row>
    <row r="180" spans="2:24" x14ac:dyDescent="0.25">
      <c r="B180" s="25"/>
      <c r="C180" s="25"/>
      <c r="D180" s="26"/>
      <c r="E180" s="27"/>
      <c r="F180" s="26"/>
      <c r="G180" s="28"/>
      <c r="H180" s="28"/>
      <c r="I180" s="31">
        <f>SUM(I172:I179)</f>
        <v>909</v>
      </c>
      <c r="J180" s="31">
        <f t="shared" ref="J180:L180" si="177">SUM(J172:J179)</f>
        <v>1268</v>
      </c>
      <c r="K180" s="31">
        <f t="shared" si="177"/>
        <v>10</v>
      </c>
      <c r="L180" s="31">
        <f t="shared" si="177"/>
        <v>0</v>
      </c>
      <c r="M180" s="32">
        <f>SUM(M172:M179)</f>
        <v>270612</v>
      </c>
      <c r="N180" s="32">
        <f>SUM(N172:N179)</f>
        <v>6062.8674530799999</v>
      </c>
      <c r="O180" s="32">
        <f t="shared" ref="O180:Q180" si="178">SUM(O172:O179)</f>
        <v>5846952.7839411376</v>
      </c>
      <c r="P180" s="32">
        <f t="shared" si="178"/>
        <v>743569.59282997285</v>
      </c>
      <c r="Q180" s="32">
        <f t="shared" si="178"/>
        <v>6590522.3767711101</v>
      </c>
      <c r="R180" s="29"/>
      <c r="S180" s="29"/>
      <c r="T180" s="31">
        <f t="shared" ref="T180:U180" si="179">SUM(T172:T179)</f>
        <v>963</v>
      </c>
      <c r="U180" s="31">
        <f t="shared" si="179"/>
        <v>1332</v>
      </c>
      <c r="V180" s="31">
        <f t="shared" ref="V180:X180" si="180">SUM(V172:V179)</f>
        <v>0</v>
      </c>
      <c r="W180" s="31">
        <f t="shared" si="180"/>
        <v>0</v>
      </c>
      <c r="X180" s="31">
        <f t="shared" si="180"/>
        <v>0</v>
      </c>
    </row>
    <row r="181" spans="2:24" x14ac:dyDescent="0.25">
      <c r="B181" s="103" t="s">
        <v>419</v>
      </c>
      <c r="C181" s="103">
        <v>463</v>
      </c>
      <c r="D181" s="8" t="s">
        <v>420</v>
      </c>
      <c r="E181" s="4">
        <v>301</v>
      </c>
      <c r="F181" s="8" t="s">
        <v>157</v>
      </c>
      <c r="G181" s="19"/>
      <c r="H181" s="19" t="s">
        <v>290</v>
      </c>
      <c r="I181" s="9">
        <v>81</v>
      </c>
      <c r="J181" s="9">
        <v>119</v>
      </c>
      <c r="K181" s="9">
        <v>5</v>
      </c>
      <c r="L181" s="9"/>
      <c r="M181" s="30">
        <f t="shared" ref="M181:M189" si="181">I181*$I$277+J181*$J$277+K181*$K$277</f>
        <v>25361.5</v>
      </c>
      <c r="N181" s="30">
        <f t="shared" ref="N181:N189" si="182">I181*$I$278+J181*$J$278+K181*$K$278</f>
        <v>568.25461638000002</v>
      </c>
      <c r="O181" s="30">
        <f t="shared" ref="O181:O189" si="183">I181*$I$279+J181*$J$279+K181*$K$279</f>
        <v>547988.24131478777</v>
      </c>
      <c r="P181" s="21">
        <f t="shared" ref="P181:P190" si="184">$I$280*M181</f>
        <v>69686.637061761328</v>
      </c>
      <c r="Q181" s="23">
        <f t="shared" ref="Q181:Q189" si="185">O181+P181</f>
        <v>617674.87837654911</v>
      </c>
      <c r="R181" s="10" t="str">
        <f t="shared" ref="R181:R189" si="186">IF(M181=0," ","nov-dic 2014")</f>
        <v>nov-dic 2014</v>
      </c>
      <c r="S181" s="10" t="str">
        <f t="shared" ref="S181:S189" si="187">IF(M181=0," ","dic 2014-ene 2015")</f>
        <v>dic 2014-ene 2015</v>
      </c>
      <c r="T181" s="24">
        <v>96</v>
      </c>
      <c r="U181" s="24">
        <v>113</v>
      </c>
      <c r="V181" s="35"/>
      <c r="W181" s="19"/>
      <c r="X181" s="19"/>
    </row>
    <row r="182" spans="2:24" x14ac:dyDescent="0.25">
      <c r="B182" s="103"/>
      <c r="C182" s="103"/>
      <c r="D182" s="8" t="s">
        <v>421</v>
      </c>
      <c r="E182" s="4">
        <v>302</v>
      </c>
      <c r="F182" s="8" t="s">
        <v>158</v>
      </c>
      <c r="G182" s="19"/>
      <c r="H182" s="19" t="s">
        <v>290</v>
      </c>
      <c r="I182" s="9">
        <v>63</v>
      </c>
      <c r="J182" s="9">
        <v>95</v>
      </c>
      <c r="K182" s="9">
        <v>2</v>
      </c>
      <c r="L182" s="9"/>
      <c r="M182" s="30">
        <f t="shared" si="181"/>
        <v>19727.5</v>
      </c>
      <c r="N182" s="30">
        <f t="shared" si="182"/>
        <v>442.73629050000005</v>
      </c>
      <c r="O182" s="30">
        <f t="shared" si="183"/>
        <v>426511.49459534569</v>
      </c>
      <c r="P182" s="21">
        <f t="shared" si="184"/>
        <v>54205.907877526828</v>
      </c>
      <c r="Q182" s="23">
        <f t="shared" si="185"/>
        <v>480717.40247287252</v>
      </c>
      <c r="R182" s="10" t="str">
        <f t="shared" si="186"/>
        <v>nov-dic 2014</v>
      </c>
      <c r="S182" s="10" t="str">
        <f t="shared" si="187"/>
        <v>dic 2014-ene 2015</v>
      </c>
      <c r="T182" s="24">
        <v>79</v>
      </c>
      <c r="U182" s="24">
        <v>81</v>
      </c>
      <c r="V182" s="35"/>
      <c r="W182" s="19"/>
      <c r="X182" s="19"/>
    </row>
    <row r="183" spans="2:24" x14ac:dyDescent="0.25">
      <c r="B183" s="103"/>
      <c r="C183" s="103"/>
      <c r="D183" s="8" t="s">
        <v>422</v>
      </c>
      <c r="E183" s="4">
        <v>303</v>
      </c>
      <c r="F183" s="8" t="s">
        <v>159</v>
      </c>
      <c r="G183" s="19"/>
      <c r="H183" s="19" t="s">
        <v>290</v>
      </c>
      <c r="I183" s="9">
        <v>94</v>
      </c>
      <c r="J183" s="9">
        <v>46</v>
      </c>
      <c r="K183" s="9">
        <v>1</v>
      </c>
      <c r="L183" s="9"/>
      <c r="M183" s="30">
        <f t="shared" si="181"/>
        <v>18573</v>
      </c>
      <c r="N183" s="30">
        <f t="shared" si="182"/>
        <v>404.01749648000003</v>
      </c>
      <c r="O183" s="30">
        <f t="shared" si="183"/>
        <v>396956.46564034082</v>
      </c>
      <c r="P183" s="21">
        <f t="shared" si="184"/>
        <v>51033.649829390743</v>
      </c>
      <c r="Q183" s="23">
        <f t="shared" si="185"/>
        <v>447990.11546973157</v>
      </c>
      <c r="R183" s="10" t="str">
        <f t="shared" si="186"/>
        <v>nov-dic 2014</v>
      </c>
      <c r="S183" s="10" t="str">
        <f t="shared" si="187"/>
        <v>dic 2014-ene 2015</v>
      </c>
      <c r="T183" s="24">
        <v>100</v>
      </c>
      <c r="U183" s="24">
        <v>40</v>
      </c>
      <c r="V183" s="35"/>
      <c r="W183" s="19"/>
      <c r="X183" s="19"/>
    </row>
    <row r="184" spans="2:24" x14ac:dyDescent="0.25">
      <c r="B184" s="103"/>
      <c r="C184" s="103"/>
      <c r="D184" s="8" t="s">
        <v>423</v>
      </c>
      <c r="E184" s="4">
        <v>304</v>
      </c>
      <c r="F184" s="8" t="s">
        <v>160</v>
      </c>
      <c r="G184" s="19"/>
      <c r="H184" s="19" t="s">
        <v>290</v>
      </c>
      <c r="I184" s="9">
        <v>21</v>
      </c>
      <c r="J184" s="9">
        <v>16</v>
      </c>
      <c r="K184" s="9">
        <v>0</v>
      </c>
      <c r="L184" s="9"/>
      <c r="M184" s="30">
        <f t="shared" si="181"/>
        <v>4750</v>
      </c>
      <c r="N184" s="30">
        <f t="shared" si="182"/>
        <v>104.57541244000001</v>
      </c>
      <c r="O184" s="30">
        <f t="shared" si="183"/>
        <v>101968.64833344606</v>
      </c>
      <c r="P184" s="21">
        <f t="shared" si="184"/>
        <v>13051.732982803318</v>
      </c>
      <c r="Q184" s="23">
        <f t="shared" si="185"/>
        <v>115020.38131624938</v>
      </c>
      <c r="R184" s="10" t="str">
        <f t="shared" si="186"/>
        <v>nov-dic 2014</v>
      </c>
      <c r="S184" s="10" t="str">
        <f t="shared" si="187"/>
        <v>dic 2014-ene 2015</v>
      </c>
      <c r="T184" s="24">
        <v>21</v>
      </c>
      <c r="U184" s="24">
        <v>12</v>
      </c>
      <c r="V184" s="35"/>
      <c r="W184" s="19"/>
      <c r="X184" s="19"/>
    </row>
    <row r="185" spans="2:24" x14ac:dyDescent="0.25">
      <c r="B185" s="103"/>
      <c r="C185" s="103"/>
      <c r="D185" s="8" t="s">
        <v>424</v>
      </c>
      <c r="E185" s="4">
        <v>305</v>
      </c>
      <c r="F185" s="8" t="s">
        <v>161</v>
      </c>
      <c r="G185" s="19"/>
      <c r="H185" s="19" t="s">
        <v>290</v>
      </c>
      <c r="I185" s="9">
        <v>22</v>
      </c>
      <c r="J185" s="9">
        <v>6</v>
      </c>
      <c r="K185" s="9">
        <v>1</v>
      </c>
      <c r="L185" s="9"/>
      <c r="M185" s="30">
        <f t="shared" si="181"/>
        <v>3929</v>
      </c>
      <c r="N185" s="30">
        <f t="shared" si="182"/>
        <v>84.367207360000009</v>
      </c>
      <c r="O185" s="30">
        <f t="shared" si="183"/>
        <v>83578.996928232475</v>
      </c>
      <c r="P185" s="21">
        <f t="shared" si="184"/>
        <v>10795.843976722997</v>
      </c>
      <c r="Q185" s="23">
        <f t="shared" si="185"/>
        <v>94374.840904955476</v>
      </c>
      <c r="R185" s="10" t="str">
        <f t="shared" si="186"/>
        <v>nov-dic 2014</v>
      </c>
      <c r="S185" s="10" t="str">
        <f t="shared" si="187"/>
        <v>dic 2014-ene 2015</v>
      </c>
      <c r="T185" s="24">
        <v>23</v>
      </c>
      <c r="U185" s="24">
        <v>5</v>
      </c>
      <c r="V185" s="35"/>
      <c r="W185" s="19"/>
      <c r="X185" s="19"/>
    </row>
    <row r="186" spans="2:24" x14ac:dyDescent="0.25">
      <c r="B186" s="103"/>
      <c r="C186" s="103"/>
      <c r="D186" s="8" t="s">
        <v>425</v>
      </c>
      <c r="E186" s="4">
        <v>306</v>
      </c>
      <c r="F186" s="8" t="s">
        <v>162</v>
      </c>
      <c r="G186" s="19"/>
      <c r="H186" s="19" t="s">
        <v>290</v>
      </c>
      <c r="I186" s="9">
        <v>56</v>
      </c>
      <c r="J186" s="9">
        <v>43</v>
      </c>
      <c r="K186" s="9">
        <v>3</v>
      </c>
      <c r="L186" s="9"/>
      <c r="M186" s="30">
        <f t="shared" si="181"/>
        <v>13129.5</v>
      </c>
      <c r="N186" s="30">
        <f t="shared" si="182"/>
        <v>288.69604298000002</v>
      </c>
      <c r="O186" s="30">
        <f t="shared" si="183"/>
        <v>281722.44035452802</v>
      </c>
      <c r="P186" s="21">
        <f t="shared" si="184"/>
        <v>36076.363831098141</v>
      </c>
      <c r="Q186" s="23">
        <f t="shared" si="185"/>
        <v>317798.80418562616</v>
      </c>
      <c r="R186" s="10" t="str">
        <f t="shared" si="186"/>
        <v>nov-dic 2014</v>
      </c>
      <c r="S186" s="10" t="str">
        <f t="shared" si="187"/>
        <v>dic 2014-ene 2015</v>
      </c>
      <c r="T186" s="24">
        <v>61</v>
      </c>
      <c r="U186" s="24">
        <v>38</v>
      </c>
      <c r="V186" s="35"/>
      <c r="W186" s="19"/>
      <c r="X186" s="19"/>
    </row>
    <row r="187" spans="2:24" x14ac:dyDescent="0.25">
      <c r="B187" s="103"/>
      <c r="C187" s="103"/>
      <c r="D187" s="8" t="s">
        <v>426</v>
      </c>
      <c r="E187" s="4">
        <v>307</v>
      </c>
      <c r="F187" s="8" t="s">
        <v>163</v>
      </c>
      <c r="G187" s="19"/>
      <c r="H187" s="19" t="s">
        <v>290</v>
      </c>
      <c r="I187" s="9">
        <v>30</v>
      </c>
      <c r="J187" s="9">
        <v>13</v>
      </c>
      <c r="K187" s="9">
        <v>3</v>
      </c>
      <c r="L187" s="9"/>
      <c r="M187" s="30">
        <f t="shared" si="181"/>
        <v>6122.5</v>
      </c>
      <c r="N187" s="30">
        <f t="shared" si="182"/>
        <v>132.54444022000001</v>
      </c>
      <c r="O187" s="30">
        <f t="shared" si="183"/>
        <v>130625.94090238567</v>
      </c>
      <c r="P187" s="21">
        <f t="shared" si="184"/>
        <v>16822.996881518593</v>
      </c>
      <c r="Q187" s="23">
        <f t="shared" si="185"/>
        <v>147448.93778390426</v>
      </c>
      <c r="R187" s="10" t="str">
        <f t="shared" si="186"/>
        <v>nov-dic 2014</v>
      </c>
      <c r="S187" s="10" t="str">
        <f t="shared" si="187"/>
        <v>dic 2014-ene 2015</v>
      </c>
      <c r="T187" s="24">
        <v>35</v>
      </c>
      <c r="U187" s="24">
        <v>12</v>
      </c>
      <c r="V187" s="35"/>
      <c r="W187" s="19"/>
      <c r="X187" s="19"/>
    </row>
    <row r="188" spans="2:24" x14ac:dyDescent="0.25">
      <c r="B188" s="103"/>
      <c r="C188" s="103"/>
      <c r="D188" s="8" t="s">
        <v>427</v>
      </c>
      <c r="E188" s="4">
        <v>308</v>
      </c>
      <c r="F188" s="8" t="s">
        <v>164</v>
      </c>
      <c r="G188" s="19"/>
      <c r="H188" s="19" t="s">
        <v>290</v>
      </c>
      <c r="I188" s="9">
        <v>78</v>
      </c>
      <c r="J188" s="9">
        <v>59</v>
      </c>
      <c r="K188" s="9">
        <v>2</v>
      </c>
      <c r="L188" s="9"/>
      <c r="M188" s="30">
        <f t="shared" si="181"/>
        <v>17879.5</v>
      </c>
      <c r="N188" s="30">
        <f t="shared" si="182"/>
        <v>393.27145542000005</v>
      </c>
      <c r="O188" s="30">
        <f t="shared" si="183"/>
        <v>383691.08868797409</v>
      </c>
      <c r="P188" s="21">
        <f t="shared" si="184"/>
        <v>49128.096813901459</v>
      </c>
      <c r="Q188" s="23">
        <f t="shared" si="185"/>
        <v>432819.18550187553</v>
      </c>
      <c r="R188" s="10" t="str">
        <f t="shared" si="186"/>
        <v>nov-dic 2014</v>
      </c>
      <c r="S188" s="10" t="str">
        <f t="shared" si="187"/>
        <v>dic 2014-ene 2015</v>
      </c>
      <c r="T188" s="24">
        <v>84</v>
      </c>
      <c r="U188" s="24">
        <v>51</v>
      </c>
      <c r="V188" s="35"/>
      <c r="W188" s="19"/>
      <c r="X188" s="19"/>
    </row>
    <row r="189" spans="2:24" x14ac:dyDescent="0.25">
      <c r="B189" s="103"/>
      <c r="C189" s="103"/>
      <c r="D189" s="8" t="s">
        <v>428</v>
      </c>
      <c r="E189" s="4">
        <v>309</v>
      </c>
      <c r="F189" s="8" t="s">
        <v>165</v>
      </c>
      <c r="G189" s="19"/>
      <c r="H189" s="19" t="s">
        <v>290</v>
      </c>
      <c r="I189" s="9">
        <v>65</v>
      </c>
      <c r="J189" s="9">
        <v>68</v>
      </c>
      <c r="K189" s="9">
        <v>0</v>
      </c>
      <c r="L189" s="9"/>
      <c r="M189" s="30">
        <f t="shared" si="181"/>
        <v>16744</v>
      </c>
      <c r="N189" s="30">
        <f t="shared" si="182"/>
        <v>372.05395764000002</v>
      </c>
      <c r="O189" s="30">
        <f t="shared" si="183"/>
        <v>360671.66254260938</v>
      </c>
      <c r="P189" s="21">
        <f t="shared" si="184"/>
        <v>46008.04569769658</v>
      </c>
      <c r="Q189" s="23">
        <f t="shared" si="185"/>
        <v>406679.70824030595</v>
      </c>
      <c r="R189" s="10" t="str">
        <f t="shared" si="186"/>
        <v>nov-dic 2014</v>
      </c>
      <c r="S189" s="10" t="str">
        <f t="shared" si="187"/>
        <v>dic 2014-ene 2015</v>
      </c>
      <c r="T189" s="24">
        <v>74</v>
      </c>
      <c r="U189" s="24">
        <v>49</v>
      </c>
      <c r="V189" s="35"/>
      <c r="W189" s="19"/>
      <c r="X189" s="19"/>
    </row>
    <row r="190" spans="2:24" x14ac:dyDescent="0.25">
      <c r="B190" s="103"/>
      <c r="C190" s="103"/>
      <c r="D190" s="8" t="s">
        <v>429</v>
      </c>
      <c r="E190" s="4">
        <v>300</v>
      </c>
      <c r="F190" s="8" t="s">
        <v>248</v>
      </c>
      <c r="G190" s="19"/>
      <c r="H190" s="19" t="s">
        <v>290</v>
      </c>
      <c r="I190" s="9"/>
      <c r="J190" s="9"/>
      <c r="K190" s="9"/>
      <c r="L190" s="9"/>
      <c r="M190" s="30"/>
      <c r="N190" s="30"/>
      <c r="O190" s="30"/>
      <c r="P190" s="21">
        <f t="shared" si="184"/>
        <v>0</v>
      </c>
      <c r="Q190" s="23"/>
      <c r="R190" s="10" t="str">
        <f t="shared" ref="R190" si="188">IF(M190=0," ","oct-nov 2014")</f>
        <v xml:space="preserve"> </v>
      </c>
      <c r="S190" s="10" t="str">
        <f t="shared" ref="S190" si="189">IF(M190=0," ","nov-dic 2014")</f>
        <v xml:space="preserve"> </v>
      </c>
      <c r="T190" s="24"/>
      <c r="U190" s="24"/>
      <c r="V190" s="35"/>
      <c r="W190" s="19"/>
      <c r="X190" s="19"/>
    </row>
    <row r="191" spans="2:24" x14ac:dyDescent="0.25">
      <c r="B191" s="25"/>
      <c r="C191" s="25"/>
      <c r="D191" s="26"/>
      <c r="E191" s="27"/>
      <c r="F191" s="26"/>
      <c r="G191" s="28"/>
      <c r="H191" s="28"/>
      <c r="I191" s="31">
        <f>SUM(I181:I190)</f>
        <v>510</v>
      </c>
      <c r="J191" s="31">
        <f t="shared" ref="J191:Q191" si="190">SUM(J181:J190)</f>
        <v>465</v>
      </c>
      <c r="K191" s="31">
        <f t="shared" si="190"/>
        <v>17</v>
      </c>
      <c r="L191" s="31">
        <f t="shared" si="190"/>
        <v>0</v>
      </c>
      <c r="M191" s="32">
        <f t="shared" si="190"/>
        <v>126216.5</v>
      </c>
      <c r="N191" s="32">
        <f t="shared" si="190"/>
        <v>2790.5169194200007</v>
      </c>
      <c r="O191" s="32">
        <f t="shared" si="190"/>
        <v>2713714.9792996505</v>
      </c>
      <c r="P191" s="32">
        <f t="shared" si="190"/>
        <v>346809.27495241998</v>
      </c>
      <c r="Q191" s="32">
        <f t="shared" si="190"/>
        <v>3060524.2542520696</v>
      </c>
      <c r="R191" s="31"/>
      <c r="S191" s="31"/>
      <c r="T191" s="31">
        <f t="shared" ref="T191:U191" si="191">SUM(T181:T190)</f>
        <v>573</v>
      </c>
      <c r="U191" s="31">
        <f t="shared" si="191"/>
        <v>401</v>
      </c>
      <c r="V191" s="31">
        <f t="shared" ref="V191:X191" si="192">SUM(V183:V190)</f>
        <v>0</v>
      </c>
      <c r="W191" s="31">
        <f t="shared" si="192"/>
        <v>0</v>
      </c>
      <c r="X191" s="31">
        <f t="shared" si="192"/>
        <v>0</v>
      </c>
    </row>
    <row r="192" spans="2:24" x14ac:dyDescent="0.25">
      <c r="B192" s="90" t="s">
        <v>166</v>
      </c>
      <c r="C192" s="90">
        <v>453</v>
      </c>
      <c r="D192" s="8" t="s">
        <v>430</v>
      </c>
      <c r="E192" s="4">
        <v>306</v>
      </c>
      <c r="F192" s="8" t="s">
        <v>169</v>
      </c>
      <c r="G192" s="19"/>
      <c r="H192" s="19" t="s">
        <v>290</v>
      </c>
      <c r="I192" s="9"/>
      <c r="J192" s="9"/>
      <c r="K192" s="9"/>
      <c r="L192" s="9"/>
      <c r="M192" s="30">
        <f t="shared" ref="M192:M199" si="193">I192*$I$277+J192*$J$277+K192*$K$277</f>
        <v>0</v>
      </c>
      <c r="N192" s="30">
        <f t="shared" ref="N192:N199" si="194">I192*$I$278+J192*$J$278+K192*$K$278</f>
        <v>0</v>
      </c>
      <c r="O192" s="30">
        <f t="shared" ref="O192:O199" si="195">I192*$I$279+J192*$J$279+K192*$K$279</f>
        <v>0</v>
      </c>
      <c r="P192" s="21">
        <f t="shared" ref="P192:P199" si="196">$I$280*M192</f>
        <v>0</v>
      </c>
      <c r="Q192" s="23">
        <f t="shared" ref="Q192:Q199" si="197">O192+P192</f>
        <v>0</v>
      </c>
      <c r="R192" s="10" t="str">
        <f t="shared" ref="R192:R199" si="198">IF(M192=0," ","ago-set 2014")</f>
        <v xml:space="preserve"> </v>
      </c>
      <c r="S192" s="10" t="str">
        <f t="shared" ref="S192:S199" si="199">IF(M192=0," ","oct-nov 2014")</f>
        <v xml:space="preserve"> </v>
      </c>
      <c r="T192" s="24"/>
      <c r="U192" s="24"/>
      <c r="V192" s="35"/>
      <c r="W192" s="19"/>
      <c r="X192" s="19"/>
    </row>
    <row r="193" spans="2:24" x14ac:dyDescent="0.25">
      <c r="B193" s="90"/>
      <c r="C193" s="90"/>
      <c r="D193" s="8" t="s">
        <v>431</v>
      </c>
      <c r="E193" s="4">
        <v>301</v>
      </c>
      <c r="F193" s="8" t="s">
        <v>168</v>
      </c>
      <c r="G193" s="19"/>
      <c r="H193" s="19" t="s">
        <v>290</v>
      </c>
      <c r="I193" s="9"/>
      <c r="J193" s="9"/>
      <c r="K193" s="9"/>
      <c r="L193" s="9"/>
      <c r="M193" s="30">
        <f t="shared" si="193"/>
        <v>0</v>
      </c>
      <c r="N193" s="30">
        <f t="shared" si="194"/>
        <v>0</v>
      </c>
      <c r="O193" s="30">
        <f t="shared" si="195"/>
        <v>0</v>
      </c>
      <c r="P193" s="21">
        <f t="shared" si="196"/>
        <v>0</v>
      </c>
      <c r="Q193" s="23">
        <f t="shared" si="197"/>
        <v>0</v>
      </c>
      <c r="R193" s="10" t="str">
        <f t="shared" si="198"/>
        <v xml:space="preserve"> </v>
      </c>
      <c r="S193" s="10" t="str">
        <f t="shared" si="199"/>
        <v xml:space="preserve"> </v>
      </c>
      <c r="T193" s="24"/>
      <c r="U193" s="24"/>
      <c r="V193" s="35"/>
      <c r="W193" s="19"/>
      <c r="X193" s="19"/>
    </row>
    <row r="194" spans="2:24" x14ac:dyDescent="0.25">
      <c r="B194" s="90"/>
      <c r="C194" s="90"/>
      <c r="D194" s="8" t="s">
        <v>432</v>
      </c>
      <c r="E194" s="4">
        <v>305</v>
      </c>
      <c r="F194" s="8" t="s">
        <v>262</v>
      </c>
      <c r="G194" s="19"/>
      <c r="H194" s="19" t="s">
        <v>290</v>
      </c>
      <c r="I194" s="9"/>
      <c r="J194" s="9"/>
      <c r="K194" s="9"/>
      <c r="L194" s="9"/>
      <c r="M194" s="30">
        <f t="shared" si="193"/>
        <v>0</v>
      </c>
      <c r="N194" s="30">
        <f t="shared" si="194"/>
        <v>0</v>
      </c>
      <c r="O194" s="30">
        <f t="shared" si="195"/>
        <v>0</v>
      </c>
      <c r="P194" s="21">
        <f t="shared" si="196"/>
        <v>0</v>
      </c>
      <c r="Q194" s="23">
        <f t="shared" si="197"/>
        <v>0</v>
      </c>
      <c r="R194" s="10" t="str">
        <f t="shared" si="198"/>
        <v xml:space="preserve"> </v>
      </c>
      <c r="S194" s="10" t="str">
        <f t="shared" si="199"/>
        <v xml:space="preserve"> </v>
      </c>
      <c r="T194" s="24"/>
      <c r="U194" s="24"/>
      <c r="V194" s="35"/>
      <c r="W194" s="19"/>
      <c r="X194" s="19"/>
    </row>
    <row r="195" spans="2:24" x14ac:dyDescent="0.25">
      <c r="B195" s="90"/>
      <c r="C195" s="90"/>
      <c r="D195" s="8" t="s">
        <v>433</v>
      </c>
      <c r="E195" s="4">
        <v>300</v>
      </c>
      <c r="F195" s="8" t="s">
        <v>167</v>
      </c>
      <c r="G195" s="19"/>
      <c r="H195" s="19" t="s">
        <v>290</v>
      </c>
      <c r="I195" s="9"/>
      <c r="J195" s="9"/>
      <c r="K195" s="9"/>
      <c r="L195" s="9"/>
      <c r="M195" s="30">
        <f t="shared" si="193"/>
        <v>0</v>
      </c>
      <c r="N195" s="30">
        <f t="shared" si="194"/>
        <v>0</v>
      </c>
      <c r="O195" s="30">
        <f t="shared" si="195"/>
        <v>0</v>
      </c>
      <c r="P195" s="21">
        <f t="shared" si="196"/>
        <v>0</v>
      </c>
      <c r="Q195" s="23">
        <f t="shared" si="197"/>
        <v>0</v>
      </c>
      <c r="R195" s="10" t="str">
        <f t="shared" si="198"/>
        <v xml:space="preserve"> </v>
      </c>
      <c r="S195" s="10" t="str">
        <f t="shared" si="199"/>
        <v xml:space="preserve"> </v>
      </c>
      <c r="T195" s="24"/>
      <c r="U195" s="24"/>
      <c r="V195" s="35"/>
      <c r="W195" s="19"/>
      <c r="X195" s="19"/>
    </row>
    <row r="196" spans="2:24" x14ac:dyDescent="0.25">
      <c r="B196" s="90"/>
      <c r="C196" s="90"/>
      <c r="D196" s="8" t="s">
        <v>433</v>
      </c>
      <c r="E196" s="4">
        <v>300</v>
      </c>
      <c r="F196" s="8" t="s">
        <v>171</v>
      </c>
      <c r="G196" s="19"/>
      <c r="H196" s="19" t="s">
        <v>290</v>
      </c>
      <c r="I196" s="9"/>
      <c r="J196" s="9"/>
      <c r="K196" s="9"/>
      <c r="L196" s="9"/>
      <c r="M196" s="30">
        <f t="shared" si="193"/>
        <v>0</v>
      </c>
      <c r="N196" s="30">
        <f t="shared" si="194"/>
        <v>0</v>
      </c>
      <c r="O196" s="30">
        <f t="shared" si="195"/>
        <v>0</v>
      </c>
      <c r="P196" s="21">
        <f t="shared" si="196"/>
        <v>0</v>
      </c>
      <c r="Q196" s="23">
        <f t="shared" si="197"/>
        <v>0</v>
      </c>
      <c r="R196" s="10" t="str">
        <f t="shared" si="198"/>
        <v xml:space="preserve"> </v>
      </c>
      <c r="S196" s="10" t="str">
        <f t="shared" si="199"/>
        <v xml:space="preserve"> </v>
      </c>
      <c r="T196" s="24"/>
      <c r="U196" s="24"/>
      <c r="V196" s="35"/>
      <c r="W196" s="19"/>
      <c r="X196" s="19"/>
    </row>
    <row r="197" spans="2:24" x14ac:dyDescent="0.25">
      <c r="B197" s="90"/>
      <c r="C197" s="90"/>
      <c r="D197" s="8" t="s">
        <v>434</v>
      </c>
      <c r="E197" s="4">
        <v>303</v>
      </c>
      <c r="F197" s="8" t="s">
        <v>263</v>
      </c>
      <c r="G197" s="19"/>
      <c r="H197" s="19" t="s">
        <v>290</v>
      </c>
      <c r="I197" s="9"/>
      <c r="J197" s="9"/>
      <c r="K197" s="9"/>
      <c r="L197" s="9"/>
      <c r="M197" s="30">
        <f t="shared" si="193"/>
        <v>0</v>
      </c>
      <c r="N197" s="30">
        <f t="shared" si="194"/>
        <v>0</v>
      </c>
      <c r="O197" s="30">
        <f t="shared" si="195"/>
        <v>0</v>
      </c>
      <c r="P197" s="21">
        <f t="shared" si="196"/>
        <v>0</v>
      </c>
      <c r="Q197" s="23">
        <f t="shared" si="197"/>
        <v>0</v>
      </c>
      <c r="R197" s="10" t="str">
        <f t="shared" si="198"/>
        <v xml:space="preserve"> </v>
      </c>
      <c r="S197" s="10" t="str">
        <f t="shared" si="199"/>
        <v xml:space="preserve"> </v>
      </c>
      <c r="T197" s="24"/>
      <c r="U197" s="24"/>
      <c r="V197" s="35"/>
      <c r="W197" s="19"/>
      <c r="X197" s="19"/>
    </row>
    <row r="198" spans="2:24" x14ac:dyDescent="0.25">
      <c r="B198" s="90"/>
      <c r="C198" s="90"/>
      <c r="D198" s="8" t="s">
        <v>435</v>
      </c>
      <c r="E198" s="4">
        <v>304</v>
      </c>
      <c r="F198" s="8" t="s">
        <v>170</v>
      </c>
      <c r="G198" s="19"/>
      <c r="H198" s="19" t="s">
        <v>290</v>
      </c>
      <c r="I198" s="9"/>
      <c r="J198" s="9"/>
      <c r="K198" s="9"/>
      <c r="L198" s="9"/>
      <c r="M198" s="30">
        <f t="shared" si="193"/>
        <v>0</v>
      </c>
      <c r="N198" s="30">
        <f t="shared" si="194"/>
        <v>0</v>
      </c>
      <c r="O198" s="30">
        <f t="shared" si="195"/>
        <v>0</v>
      </c>
      <c r="P198" s="21">
        <f t="shared" si="196"/>
        <v>0</v>
      </c>
      <c r="Q198" s="23">
        <f t="shared" si="197"/>
        <v>0</v>
      </c>
      <c r="R198" s="10" t="str">
        <f t="shared" si="198"/>
        <v xml:space="preserve"> </v>
      </c>
      <c r="S198" s="10" t="str">
        <f t="shared" si="199"/>
        <v xml:space="preserve"> </v>
      </c>
      <c r="T198" s="24"/>
      <c r="U198" s="24"/>
      <c r="V198" s="35"/>
      <c r="W198" s="19"/>
      <c r="X198" s="19"/>
    </row>
    <row r="199" spans="2:24" x14ac:dyDescent="0.25">
      <c r="B199" s="90"/>
      <c r="C199" s="90"/>
      <c r="D199" s="8" t="s">
        <v>436</v>
      </c>
      <c r="E199" s="4">
        <v>302</v>
      </c>
      <c r="F199" s="8" t="s">
        <v>264</v>
      </c>
      <c r="G199" s="19"/>
      <c r="H199" s="19" t="s">
        <v>290</v>
      </c>
      <c r="I199" s="9"/>
      <c r="J199" s="9"/>
      <c r="K199" s="9"/>
      <c r="L199" s="9"/>
      <c r="M199" s="30">
        <f t="shared" si="193"/>
        <v>0</v>
      </c>
      <c r="N199" s="30">
        <f t="shared" si="194"/>
        <v>0</v>
      </c>
      <c r="O199" s="30">
        <f t="shared" si="195"/>
        <v>0</v>
      </c>
      <c r="P199" s="21">
        <f t="shared" si="196"/>
        <v>0</v>
      </c>
      <c r="Q199" s="23">
        <f t="shared" si="197"/>
        <v>0</v>
      </c>
      <c r="R199" s="10" t="str">
        <f t="shared" si="198"/>
        <v xml:space="preserve"> </v>
      </c>
      <c r="S199" s="10" t="str">
        <f t="shared" si="199"/>
        <v xml:space="preserve"> </v>
      </c>
      <c r="T199" s="24"/>
      <c r="U199" s="24"/>
      <c r="V199" s="35"/>
      <c r="W199" s="19"/>
      <c r="X199" s="19"/>
    </row>
    <row r="200" spans="2:24" x14ac:dyDescent="0.25">
      <c r="B200" s="90"/>
      <c r="C200" s="90"/>
      <c r="D200" s="8" t="s">
        <v>433</v>
      </c>
      <c r="E200" s="4">
        <v>300</v>
      </c>
      <c r="F200" s="8" t="s">
        <v>249</v>
      </c>
      <c r="G200" s="19"/>
      <c r="H200" s="19" t="s">
        <v>290</v>
      </c>
      <c r="I200" s="9"/>
      <c r="J200" s="9"/>
      <c r="K200" s="9"/>
      <c r="L200" s="9"/>
      <c r="M200" s="30"/>
      <c r="N200" s="30"/>
      <c r="O200" s="30"/>
      <c r="P200" s="21"/>
      <c r="Q200" s="23"/>
      <c r="R200" s="10"/>
      <c r="S200" s="10"/>
      <c r="T200" s="24"/>
      <c r="U200" s="24"/>
      <c r="V200" s="35"/>
      <c r="W200" s="19"/>
      <c r="X200" s="19"/>
    </row>
    <row r="201" spans="2:24" x14ac:dyDescent="0.25">
      <c r="B201" s="25"/>
      <c r="C201" s="25"/>
      <c r="D201" s="26"/>
      <c r="E201" s="27"/>
      <c r="F201" s="26"/>
      <c r="G201" s="28"/>
      <c r="H201" s="28"/>
      <c r="I201" s="31">
        <f>SUM(I192:I200)</f>
        <v>0</v>
      </c>
      <c r="J201" s="31">
        <f t="shared" ref="J201:L201" si="200">SUM(J192:J200)</f>
        <v>0</v>
      </c>
      <c r="K201" s="31">
        <f t="shared" si="200"/>
        <v>0</v>
      </c>
      <c r="L201" s="31">
        <f t="shared" si="200"/>
        <v>0</v>
      </c>
      <c r="M201" s="32">
        <f>SUM(M192:M200)</f>
        <v>0</v>
      </c>
      <c r="N201" s="32">
        <f>SUM(N192:N200)</f>
        <v>0</v>
      </c>
      <c r="O201" s="32">
        <f t="shared" ref="O201:Q201" si="201">SUM(O192:O200)</f>
        <v>0</v>
      </c>
      <c r="P201" s="32">
        <f t="shared" si="201"/>
        <v>0</v>
      </c>
      <c r="Q201" s="32">
        <f t="shared" si="201"/>
        <v>0</v>
      </c>
      <c r="R201" s="29"/>
      <c r="S201" s="29"/>
      <c r="T201" s="31">
        <f t="shared" ref="T201:U201" si="202">SUM(T192:T200)</f>
        <v>0</v>
      </c>
      <c r="U201" s="31">
        <f t="shared" si="202"/>
        <v>0</v>
      </c>
      <c r="V201" s="31">
        <f t="shared" ref="V201:X201" si="203">SUM(V192:V200)</f>
        <v>0</v>
      </c>
      <c r="W201" s="31">
        <f t="shared" si="203"/>
        <v>0</v>
      </c>
      <c r="X201" s="31">
        <f t="shared" si="203"/>
        <v>0</v>
      </c>
    </row>
    <row r="202" spans="2:24" x14ac:dyDescent="0.25">
      <c r="B202" s="94" t="s">
        <v>172</v>
      </c>
      <c r="C202" s="90">
        <v>454</v>
      </c>
      <c r="D202" s="8" t="s">
        <v>438</v>
      </c>
      <c r="E202" s="4">
        <v>300</v>
      </c>
      <c r="F202" s="8" t="s">
        <v>174</v>
      </c>
      <c r="G202" s="19"/>
      <c r="H202" s="19" t="s">
        <v>290</v>
      </c>
      <c r="I202" s="9"/>
      <c r="J202" s="9"/>
      <c r="K202" s="9"/>
      <c r="L202" s="9"/>
      <c r="M202" s="30">
        <f t="shared" ref="M202:M204" si="204">I202*$I$277+J202*$J$277+K202*$K$277</f>
        <v>0</v>
      </c>
      <c r="N202" s="30">
        <f t="shared" ref="N202:N204" si="205">I202*$I$278+J202*$J$278+K202*$K$278</f>
        <v>0</v>
      </c>
      <c r="O202" s="30">
        <f t="shared" ref="O202:O204" si="206">I202*$I$279+J202*$J$279+K202*$K$279</f>
        <v>0</v>
      </c>
      <c r="P202" s="21">
        <f t="shared" ref="P202:P204" si="207">$I$280*M202</f>
        <v>0</v>
      </c>
      <c r="Q202" s="23">
        <f t="shared" ref="Q202:Q204" si="208">O202+P202</f>
        <v>0</v>
      </c>
      <c r="R202" s="10" t="str">
        <f t="shared" ref="R202:R204" si="209">IF(M202=0," ","ago-set 2014")</f>
        <v xml:space="preserve"> </v>
      </c>
      <c r="S202" s="10" t="str">
        <f t="shared" ref="S202:S204" si="210">IF(M202=0," ","oct-nov 2014")</f>
        <v xml:space="preserve"> </v>
      </c>
      <c r="T202" s="24"/>
      <c r="U202" s="24"/>
      <c r="V202" s="35"/>
      <c r="W202" s="19"/>
      <c r="X202" s="19"/>
    </row>
    <row r="203" spans="2:24" x14ac:dyDescent="0.25">
      <c r="B203" s="95"/>
      <c r="C203" s="90"/>
      <c r="D203" s="8" t="s">
        <v>438</v>
      </c>
      <c r="E203" s="4">
        <v>300</v>
      </c>
      <c r="F203" s="8" t="s">
        <v>175</v>
      </c>
      <c r="G203" s="19"/>
      <c r="H203" s="19" t="s">
        <v>290</v>
      </c>
      <c r="I203" s="9"/>
      <c r="J203" s="9"/>
      <c r="K203" s="9"/>
      <c r="L203" s="9"/>
      <c r="M203" s="30">
        <f t="shared" si="204"/>
        <v>0</v>
      </c>
      <c r="N203" s="30">
        <f t="shared" si="205"/>
        <v>0</v>
      </c>
      <c r="O203" s="30">
        <f t="shared" si="206"/>
        <v>0</v>
      </c>
      <c r="P203" s="21">
        <f t="shared" si="207"/>
        <v>0</v>
      </c>
      <c r="Q203" s="23">
        <f t="shared" si="208"/>
        <v>0</v>
      </c>
      <c r="R203" s="10" t="str">
        <f t="shared" si="209"/>
        <v xml:space="preserve"> </v>
      </c>
      <c r="S203" s="10" t="str">
        <f t="shared" si="210"/>
        <v xml:space="preserve"> </v>
      </c>
      <c r="T203" s="24"/>
      <c r="U203" s="24"/>
      <c r="V203" s="35"/>
      <c r="W203" s="19"/>
      <c r="X203" s="19"/>
    </row>
    <row r="204" spans="2:24" x14ac:dyDescent="0.25">
      <c r="B204" s="95"/>
      <c r="C204" s="90"/>
      <c r="D204" s="8" t="s">
        <v>438</v>
      </c>
      <c r="E204" s="4">
        <v>300</v>
      </c>
      <c r="F204" s="8" t="s">
        <v>173</v>
      </c>
      <c r="G204" s="19"/>
      <c r="H204" s="19" t="s">
        <v>290</v>
      </c>
      <c r="I204" s="9"/>
      <c r="J204" s="9"/>
      <c r="K204" s="9"/>
      <c r="L204" s="9"/>
      <c r="M204" s="30">
        <f t="shared" si="204"/>
        <v>0</v>
      </c>
      <c r="N204" s="30">
        <f t="shared" si="205"/>
        <v>0</v>
      </c>
      <c r="O204" s="30">
        <f t="shared" si="206"/>
        <v>0</v>
      </c>
      <c r="P204" s="21">
        <f t="shared" si="207"/>
        <v>0</v>
      </c>
      <c r="Q204" s="23">
        <f t="shared" si="208"/>
        <v>0</v>
      </c>
      <c r="R204" s="10" t="str">
        <f t="shared" si="209"/>
        <v xml:space="preserve"> </v>
      </c>
      <c r="S204" s="10" t="str">
        <f t="shared" si="210"/>
        <v xml:space="preserve"> </v>
      </c>
      <c r="T204" s="24"/>
      <c r="U204" s="24"/>
      <c r="V204" s="35"/>
      <c r="W204" s="19"/>
      <c r="X204" s="19"/>
    </row>
    <row r="205" spans="2:24" x14ac:dyDescent="0.25">
      <c r="B205" s="96"/>
      <c r="C205" s="90"/>
      <c r="D205" s="8" t="s">
        <v>438</v>
      </c>
      <c r="E205" s="4">
        <v>300</v>
      </c>
      <c r="F205" s="8" t="s">
        <v>250</v>
      </c>
      <c r="G205" s="19"/>
      <c r="H205" s="19" t="s">
        <v>290</v>
      </c>
      <c r="I205" s="9"/>
      <c r="J205" s="9"/>
      <c r="K205" s="9"/>
      <c r="L205" s="9"/>
      <c r="M205" s="30"/>
      <c r="N205" s="30"/>
      <c r="O205" s="30"/>
      <c r="P205" s="21"/>
      <c r="Q205" s="23"/>
      <c r="R205" s="10"/>
      <c r="S205" s="10"/>
      <c r="T205" s="24"/>
      <c r="U205" s="24"/>
      <c r="V205" s="35"/>
      <c r="W205" s="19"/>
      <c r="X205" s="19"/>
    </row>
    <row r="206" spans="2:24" x14ac:dyDescent="0.25">
      <c r="B206" s="25"/>
      <c r="C206" s="25"/>
      <c r="D206" s="26"/>
      <c r="E206" s="27"/>
      <c r="F206" s="26"/>
      <c r="G206" s="28"/>
      <c r="H206" s="28"/>
      <c r="I206" s="31">
        <f>SUM(I202:I205)</f>
        <v>0</v>
      </c>
      <c r="J206" s="31">
        <f t="shared" ref="J206:L206" si="211">SUM(J202:J205)</f>
        <v>0</v>
      </c>
      <c r="K206" s="31">
        <f t="shared" si="211"/>
        <v>0</v>
      </c>
      <c r="L206" s="31">
        <f t="shared" si="211"/>
        <v>0</v>
      </c>
      <c r="M206" s="32">
        <f>SUM(M202:M205)</f>
        <v>0</v>
      </c>
      <c r="N206" s="32">
        <f>SUM(N202:N205)</f>
        <v>0</v>
      </c>
      <c r="O206" s="32">
        <f t="shared" ref="O206:Q206" si="212">SUM(O202:O205)</f>
        <v>0</v>
      </c>
      <c r="P206" s="32">
        <f t="shared" si="212"/>
        <v>0</v>
      </c>
      <c r="Q206" s="32">
        <f t="shared" si="212"/>
        <v>0</v>
      </c>
      <c r="R206" s="29"/>
      <c r="S206" s="29"/>
      <c r="T206" s="31">
        <f t="shared" ref="T206:U206" si="213">SUM(T202:T205)</f>
        <v>0</v>
      </c>
      <c r="U206" s="31">
        <f t="shared" si="213"/>
        <v>0</v>
      </c>
      <c r="V206" s="31">
        <f t="shared" ref="V206:X206" si="214">SUM(V202:V205)</f>
        <v>0</v>
      </c>
      <c r="W206" s="31">
        <f t="shared" si="214"/>
        <v>0</v>
      </c>
      <c r="X206" s="31">
        <f t="shared" si="214"/>
        <v>0</v>
      </c>
    </row>
    <row r="207" spans="2:24" x14ac:dyDescent="0.25">
      <c r="B207" s="98" t="s">
        <v>176</v>
      </c>
      <c r="C207" s="98">
        <v>455</v>
      </c>
      <c r="D207" s="2" t="s">
        <v>439</v>
      </c>
      <c r="E207" s="4">
        <v>303</v>
      </c>
      <c r="F207" s="20" t="s">
        <v>178</v>
      </c>
      <c r="G207" s="19"/>
      <c r="H207" s="19" t="s">
        <v>290</v>
      </c>
      <c r="I207" s="9"/>
      <c r="J207" s="9"/>
      <c r="K207" s="9"/>
      <c r="L207" s="9"/>
      <c r="M207" s="30">
        <f t="shared" ref="M207:M209" si="215">I207*$I$277+J207*$J$277+K207*$K$277</f>
        <v>0</v>
      </c>
      <c r="N207" s="30">
        <f t="shared" ref="N207:N209" si="216">I207*$I$278+J207*$J$278+K207*$K$278</f>
        <v>0</v>
      </c>
      <c r="O207" s="30">
        <f t="shared" ref="O207:O209" si="217">I207*$I$279+J207*$J$279+K207*$K$279</f>
        <v>0</v>
      </c>
      <c r="P207" s="21">
        <f t="shared" ref="P207:P209" si="218">$I$280*M207</f>
        <v>0</v>
      </c>
      <c r="Q207" s="23">
        <f t="shared" ref="Q207:Q209" si="219">O207+P207</f>
        <v>0</v>
      </c>
      <c r="R207" s="10" t="str">
        <f t="shared" ref="R207:R209" si="220">IF(M207=0," ","ago-set 2014")</f>
        <v xml:space="preserve"> </v>
      </c>
      <c r="S207" s="10" t="str">
        <f t="shared" ref="S207:S209" si="221">IF(M207=0," ","oct-nov 2014")</f>
        <v xml:space="preserve"> </v>
      </c>
      <c r="T207" s="24"/>
      <c r="U207" s="24"/>
      <c r="V207" s="8"/>
      <c r="W207" s="19"/>
      <c r="X207" s="19"/>
    </row>
    <row r="208" spans="2:24" x14ac:dyDescent="0.25">
      <c r="B208" s="99"/>
      <c r="C208" s="99"/>
      <c r="D208" s="2" t="s">
        <v>440</v>
      </c>
      <c r="E208" s="4">
        <v>301</v>
      </c>
      <c r="F208" s="20" t="s">
        <v>179</v>
      </c>
      <c r="G208" s="19"/>
      <c r="H208" s="19" t="s">
        <v>290</v>
      </c>
      <c r="I208" s="9"/>
      <c r="J208" s="9"/>
      <c r="K208" s="9"/>
      <c r="L208" s="9"/>
      <c r="M208" s="30">
        <f t="shared" si="215"/>
        <v>0</v>
      </c>
      <c r="N208" s="30">
        <f t="shared" si="216"/>
        <v>0</v>
      </c>
      <c r="O208" s="30">
        <f t="shared" si="217"/>
        <v>0</v>
      </c>
      <c r="P208" s="21">
        <f t="shared" si="218"/>
        <v>0</v>
      </c>
      <c r="Q208" s="23">
        <f t="shared" si="219"/>
        <v>0</v>
      </c>
      <c r="R208" s="10" t="str">
        <f t="shared" si="220"/>
        <v xml:space="preserve"> </v>
      </c>
      <c r="S208" s="10" t="str">
        <f t="shared" si="221"/>
        <v xml:space="preserve"> </v>
      </c>
      <c r="T208" s="24"/>
      <c r="U208" s="24"/>
      <c r="V208" s="8"/>
      <c r="W208" s="19"/>
      <c r="X208" s="19"/>
    </row>
    <row r="209" spans="2:24" x14ac:dyDescent="0.25">
      <c r="B209" s="99"/>
      <c r="C209" s="99"/>
      <c r="D209" s="2" t="s">
        <v>441</v>
      </c>
      <c r="E209" s="4">
        <v>302</v>
      </c>
      <c r="F209" s="20" t="s">
        <v>177</v>
      </c>
      <c r="G209" s="19"/>
      <c r="H209" s="19" t="s">
        <v>290</v>
      </c>
      <c r="I209" s="9"/>
      <c r="J209" s="9"/>
      <c r="K209" s="9"/>
      <c r="L209" s="9"/>
      <c r="M209" s="30">
        <f t="shared" si="215"/>
        <v>0</v>
      </c>
      <c r="N209" s="30">
        <f t="shared" si="216"/>
        <v>0</v>
      </c>
      <c r="O209" s="30">
        <f t="shared" si="217"/>
        <v>0</v>
      </c>
      <c r="P209" s="21">
        <f t="shared" si="218"/>
        <v>0</v>
      </c>
      <c r="Q209" s="23">
        <f t="shared" si="219"/>
        <v>0</v>
      </c>
      <c r="R209" s="10" t="str">
        <f t="shared" si="220"/>
        <v xml:space="preserve"> </v>
      </c>
      <c r="S209" s="10" t="str">
        <f t="shared" si="221"/>
        <v xml:space="preserve"> </v>
      </c>
      <c r="T209" s="24"/>
      <c r="U209" s="24"/>
      <c r="V209" s="8"/>
      <c r="W209" s="19"/>
      <c r="X209" s="19"/>
    </row>
    <row r="210" spans="2:24" x14ac:dyDescent="0.25">
      <c r="B210" s="99"/>
      <c r="C210" s="99"/>
      <c r="D210" s="2" t="s">
        <v>442</v>
      </c>
      <c r="E210" s="4">
        <v>300</v>
      </c>
      <c r="F210" s="20" t="s">
        <v>251</v>
      </c>
      <c r="G210" s="19"/>
      <c r="H210" s="19" t="s">
        <v>290</v>
      </c>
      <c r="I210" s="9"/>
      <c r="J210" s="9"/>
      <c r="K210" s="9"/>
      <c r="L210" s="9"/>
      <c r="M210" s="30"/>
      <c r="N210" s="30"/>
      <c r="O210" s="30"/>
      <c r="P210" s="21"/>
      <c r="Q210" s="23"/>
      <c r="R210" s="10"/>
      <c r="S210" s="10"/>
      <c r="T210" s="8"/>
      <c r="U210" s="8"/>
      <c r="V210" s="8"/>
      <c r="W210" s="19"/>
      <c r="X210" s="19"/>
    </row>
    <row r="211" spans="2:24" x14ac:dyDescent="0.25">
      <c r="B211" s="25"/>
      <c r="C211" s="25"/>
      <c r="D211" s="26"/>
      <c r="E211" s="27"/>
      <c r="F211" s="26"/>
      <c r="G211" s="28"/>
      <c r="H211" s="28"/>
      <c r="I211" s="31">
        <f>SUM(I207:I210)</f>
        <v>0</v>
      </c>
      <c r="J211" s="31">
        <f t="shared" ref="J211:L211" si="222">SUM(J207:J210)</f>
        <v>0</v>
      </c>
      <c r="K211" s="31">
        <f t="shared" si="222"/>
        <v>0</v>
      </c>
      <c r="L211" s="31">
        <f t="shared" si="222"/>
        <v>0</v>
      </c>
      <c r="M211" s="32">
        <f>SUM(M207:M210)</f>
        <v>0</v>
      </c>
      <c r="N211" s="32">
        <f>SUM(N207:N210)</f>
        <v>0</v>
      </c>
      <c r="O211" s="32">
        <f t="shared" ref="O211:Q211" si="223">SUM(O207:O210)</f>
        <v>0</v>
      </c>
      <c r="P211" s="32">
        <f t="shared" si="223"/>
        <v>0</v>
      </c>
      <c r="Q211" s="32">
        <f t="shared" si="223"/>
        <v>0</v>
      </c>
      <c r="R211" s="29"/>
      <c r="S211" s="29"/>
      <c r="T211" s="31">
        <f t="shared" ref="T211:U211" si="224">SUM(T207:T210)</f>
        <v>0</v>
      </c>
      <c r="U211" s="31">
        <f t="shared" si="224"/>
        <v>0</v>
      </c>
      <c r="V211" s="31">
        <f t="shared" ref="V211:X211" si="225">SUM(V207:V210)</f>
        <v>0</v>
      </c>
      <c r="W211" s="31">
        <f t="shared" si="225"/>
        <v>0</v>
      </c>
      <c r="X211" s="31">
        <f t="shared" si="225"/>
        <v>0</v>
      </c>
    </row>
    <row r="212" spans="2:24" x14ac:dyDescent="0.25">
      <c r="B212" s="90" t="s">
        <v>180</v>
      </c>
      <c r="C212" s="90">
        <v>456</v>
      </c>
      <c r="D212" s="2" t="s">
        <v>443</v>
      </c>
      <c r="E212" s="4">
        <v>302</v>
      </c>
      <c r="F212" s="8" t="s">
        <v>182</v>
      </c>
      <c r="G212" s="19"/>
      <c r="H212" s="19" t="s">
        <v>290</v>
      </c>
      <c r="I212" s="9"/>
      <c r="J212" s="9"/>
      <c r="K212" s="9"/>
      <c r="L212" s="9"/>
      <c r="M212" s="30">
        <f t="shared" ref="M212:M214" si="226">I212*$I$277+J212*$J$277+K212*$K$277</f>
        <v>0</v>
      </c>
      <c r="N212" s="30">
        <f t="shared" ref="N212:N214" si="227">I212*$I$278+J212*$J$278+K212*$K$278</f>
        <v>0</v>
      </c>
      <c r="O212" s="30">
        <f t="shared" ref="O212:O214" si="228">I212*$I$279+J212*$J$279+K212*$K$279</f>
        <v>0</v>
      </c>
      <c r="P212" s="21">
        <f t="shared" ref="P212:P214" si="229">$I$280*M212</f>
        <v>0</v>
      </c>
      <c r="Q212" s="23">
        <f t="shared" ref="Q212:Q214" si="230">O212+P212</f>
        <v>0</v>
      </c>
      <c r="R212" s="10" t="str">
        <f t="shared" ref="R212:R214" si="231">IF(M212=0," ","ago-set 2014")</f>
        <v xml:space="preserve"> </v>
      </c>
      <c r="S212" s="10" t="str">
        <f t="shared" ref="S212:S214" si="232">IF(M212=0," ","oct-nov 2014")</f>
        <v xml:space="preserve"> </v>
      </c>
      <c r="T212" s="24"/>
      <c r="U212" s="24"/>
      <c r="V212" s="35"/>
      <c r="W212" s="19"/>
      <c r="X212" s="19"/>
    </row>
    <row r="213" spans="2:24" x14ac:dyDescent="0.25">
      <c r="B213" s="90"/>
      <c r="C213" s="90"/>
      <c r="D213" s="2" t="s">
        <v>444</v>
      </c>
      <c r="E213" s="4">
        <v>301</v>
      </c>
      <c r="F213" s="8" t="s">
        <v>183</v>
      </c>
      <c r="G213" s="19"/>
      <c r="H213" s="19" t="s">
        <v>290</v>
      </c>
      <c r="I213" s="9"/>
      <c r="J213" s="9"/>
      <c r="K213" s="9"/>
      <c r="L213" s="9"/>
      <c r="M213" s="30">
        <f t="shared" si="226"/>
        <v>0</v>
      </c>
      <c r="N213" s="30">
        <f t="shared" si="227"/>
        <v>0</v>
      </c>
      <c r="O213" s="30">
        <f t="shared" si="228"/>
        <v>0</v>
      </c>
      <c r="P213" s="21">
        <f t="shared" si="229"/>
        <v>0</v>
      </c>
      <c r="Q213" s="23">
        <f t="shared" si="230"/>
        <v>0</v>
      </c>
      <c r="R213" s="10" t="str">
        <f t="shared" si="231"/>
        <v xml:space="preserve"> </v>
      </c>
      <c r="S213" s="10" t="str">
        <f t="shared" si="232"/>
        <v xml:space="preserve"> </v>
      </c>
      <c r="T213" s="24"/>
      <c r="U213" s="24"/>
      <c r="V213" s="35"/>
      <c r="W213" s="19"/>
      <c r="X213" s="19"/>
    </row>
    <row r="214" spans="2:24" x14ac:dyDescent="0.25">
      <c r="B214" s="90"/>
      <c r="C214" s="90"/>
      <c r="D214" s="2" t="s">
        <v>445</v>
      </c>
      <c r="E214" s="4">
        <v>303</v>
      </c>
      <c r="F214" s="8" t="s">
        <v>181</v>
      </c>
      <c r="G214" s="19"/>
      <c r="H214" s="19" t="s">
        <v>290</v>
      </c>
      <c r="I214" s="9"/>
      <c r="J214" s="9"/>
      <c r="K214" s="9"/>
      <c r="L214" s="9"/>
      <c r="M214" s="30">
        <f t="shared" si="226"/>
        <v>0</v>
      </c>
      <c r="N214" s="30">
        <f t="shared" si="227"/>
        <v>0</v>
      </c>
      <c r="O214" s="30">
        <f t="shared" si="228"/>
        <v>0</v>
      </c>
      <c r="P214" s="21">
        <f t="shared" si="229"/>
        <v>0</v>
      </c>
      <c r="Q214" s="23">
        <f t="shared" si="230"/>
        <v>0</v>
      </c>
      <c r="R214" s="10" t="str">
        <f t="shared" si="231"/>
        <v xml:space="preserve"> </v>
      </c>
      <c r="S214" s="10" t="str">
        <f t="shared" si="232"/>
        <v xml:space="preserve"> </v>
      </c>
      <c r="T214" s="24"/>
      <c r="U214" s="24"/>
      <c r="V214" s="35"/>
      <c r="W214" s="19"/>
      <c r="X214" s="19"/>
    </row>
    <row r="215" spans="2:24" x14ac:dyDescent="0.25">
      <c r="B215" s="90"/>
      <c r="C215" s="90"/>
      <c r="D215" s="2" t="s">
        <v>446</v>
      </c>
      <c r="E215" s="4">
        <v>300</v>
      </c>
      <c r="F215" s="8" t="s">
        <v>252</v>
      </c>
      <c r="G215" s="19"/>
      <c r="H215" s="19" t="s">
        <v>290</v>
      </c>
      <c r="I215" s="9"/>
      <c r="J215" s="9"/>
      <c r="K215" s="9"/>
      <c r="L215" s="9"/>
      <c r="M215" s="30"/>
      <c r="N215" s="30"/>
      <c r="O215" s="30"/>
      <c r="P215" s="21"/>
      <c r="Q215" s="23"/>
      <c r="R215" s="10"/>
      <c r="S215" s="10"/>
      <c r="T215" s="24"/>
      <c r="U215" s="24"/>
      <c r="V215" s="35"/>
      <c r="W215" s="19"/>
      <c r="X215" s="19"/>
    </row>
    <row r="216" spans="2:24" x14ac:dyDescent="0.25">
      <c r="B216" s="25"/>
      <c r="C216" s="25"/>
      <c r="D216" s="26"/>
      <c r="E216" s="27"/>
      <c r="F216" s="26"/>
      <c r="G216" s="28"/>
      <c r="H216" s="28"/>
      <c r="I216" s="31">
        <f>SUM(I212:I215)</f>
        <v>0</v>
      </c>
      <c r="J216" s="31">
        <f t="shared" ref="J216:L216" si="233">SUM(J212:J215)</f>
        <v>0</v>
      </c>
      <c r="K216" s="31">
        <f t="shared" si="233"/>
        <v>0</v>
      </c>
      <c r="L216" s="31">
        <f t="shared" si="233"/>
        <v>0</v>
      </c>
      <c r="M216" s="32">
        <f>SUM(M212:M215)</f>
        <v>0</v>
      </c>
      <c r="N216" s="32">
        <f>SUM(N212:N215)</f>
        <v>0</v>
      </c>
      <c r="O216" s="32">
        <f t="shared" ref="O216:Q216" si="234">SUM(O212:O215)</f>
        <v>0</v>
      </c>
      <c r="P216" s="32">
        <f t="shared" si="234"/>
        <v>0</v>
      </c>
      <c r="Q216" s="32">
        <f t="shared" si="234"/>
        <v>0</v>
      </c>
      <c r="R216" s="29"/>
      <c r="S216" s="29"/>
      <c r="T216" s="31">
        <f t="shared" ref="T216:U216" si="235">SUM(T212:T215)</f>
        <v>0</v>
      </c>
      <c r="U216" s="31">
        <f t="shared" si="235"/>
        <v>0</v>
      </c>
      <c r="V216" s="31">
        <f t="shared" ref="V216:X216" si="236">SUM(V212:V215)</f>
        <v>0</v>
      </c>
      <c r="W216" s="31">
        <f t="shared" si="236"/>
        <v>0</v>
      </c>
      <c r="X216" s="31">
        <f t="shared" si="236"/>
        <v>0</v>
      </c>
    </row>
    <row r="217" spans="2:24" x14ac:dyDescent="0.25">
      <c r="B217" s="90" t="s">
        <v>184</v>
      </c>
      <c r="C217" s="90">
        <v>457</v>
      </c>
      <c r="D217" s="2" t="s">
        <v>447</v>
      </c>
      <c r="E217" s="4">
        <v>308</v>
      </c>
      <c r="F217" s="8" t="s">
        <v>189</v>
      </c>
      <c r="G217" s="19"/>
      <c r="H217" s="19" t="s">
        <v>290</v>
      </c>
      <c r="I217" s="9"/>
      <c r="J217" s="9"/>
      <c r="K217" s="9"/>
      <c r="L217" s="9"/>
      <c r="M217" s="30">
        <f t="shared" ref="M217:M227" si="237">I217*$I$277+J217*$J$277+K217*$K$277</f>
        <v>0</v>
      </c>
      <c r="N217" s="30">
        <f t="shared" ref="N217:N227" si="238">I217*$I$278+J217*$J$278+K217*$K$278</f>
        <v>0</v>
      </c>
      <c r="O217" s="30">
        <f t="shared" ref="O217:O227" si="239">I217*$I$279+J217*$J$279+K217*$K$279</f>
        <v>0</v>
      </c>
      <c r="P217" s="21">
        <f t="shared" ref="P217:P227" si="240">$I$280*M217</f>
        <v>0</v>
      </c>
      <c r="Q217" s="23">
        <f t="shared" ref="Q217:Q227" si="241">O217+P217</f>
        <v>0</v>
      </c>
      <c r="R217" s="10" t="str">
        <f t="shared" ref="R217:R227" si="242">IF(M217=0," ","ago-set 2014")</f>
        <v xml:space="preserve"> </v>
      </c>
      <c r="S217" s="10" t="str">
        <f t="shared" ref="S217:S227" si="243">IF(M217=0," ","oct-nov 2014")</f>
        <v xml:space="preserve"> </v>
      </c>
      <c r="T217" s="24"/>
      <c r="U217" s="24"/>
      <c r="V217" s="35"/>
      <c r="W217" s="19"/>
      <c r="X217" s="19"/>
    </row>
    <row r="218" spans="2:24" x14ac:dyDescent="0.25">
      <c r="B218" s="90"/>
      <c r="C218" s="90"/>
      <c r="D218" s="2" t="s">
        <v>448</v>
      </c>
      <c r="E218" s="4">
        <v>303</v>
      </c>
      <c r="F218" s="8" t="s">
        <v>191</v>
      </c>
      <c r="G218" s="19"/>
      <c r="H218" s="19" t="s">
        <v>290</v>
      </c>
      <c r="I218" s="9"/>
      <c r="J218" s="9"/>
      <c r="K218" s="9"/>
      <c r="L218" s="9"/>
      <c r="M218" s="30">
        <f t="shared" si="237"/>
        <v>0</v>
      </c>
      <c r="N218" s="30">
        <f t="shared" si="238"/>
        <v>0</v>
      </c>
      <c r="O218" s="30">
        <f t="shared" si="239"/>
        <v>0</v>
      </c>
      <c r="P218" s="21">
        <f t="shared" si="240"/>
        <v>0</v>
      </c>
      <c r="Q218" s="23">
        <f t="shared" si="241"/>
        <v>0</v>
      </c>
      <c r="R218" s="10" t="str">
        <f t="shared" si="242"/>
        <v xml:space="preserve"> </v>
      </c>
      <c r="S218" s="10" t="str">
        <f t="shared" si="243"/>
        <v xml:space="preserve"> </v>
      </c>
      <c r="T218" s="24"/>
      <c r="U218" s="24"/>
      <c r="V218" s="35"/>
      <c r="W218" s="19"/>
      <c r="X218" s="19"/>
    </row>
    <row r="219" spans="2:24" x14ac:dyDescent="0.25">
      <c r="B219" s="90"/>
      <c r="C219" s="90"/>
      <c r="D219" s="2" t="s">
        <v>449</v>
      </c>
      <c r="E219" s="4">
        <v>309</v>
      </c>
      <c r="F219" s="8" t="s">
        <v>190</v>
      </c>
      <c r="G219" s="19"/>
      <c r="H219" s="19" t="s">
        <v>290</v>
      </c>
      <c r="I219" s="9"/>
      <c r="J219" s="9"/>
      <c r="K219" s="9"/>
      <c r="L219" s="9"/>
      <c r="M219" s="30">
        <f t="shared" si="237"/>
        <v>0</v>
      </c>
      <c r="N219" s="30">
        <f t="shared" si="238"/>
        <v>0</v>
      </c>
      <c r="O219" s="30">
        <f t="shared" si="239"/>
        <v>0</v>
      </c>
      <c r="P219" s="21">
        <f t="shared" si="240"/>
        <v>0</v>
      </c>
      <c r="Q219" s="23">
        <f t="shared" si="241"/>
        <v>0</v>
      </c>
      <c r="R219" s="10" t="str">
        <f t="shared" si="242"/>
        <v xml:space="preserve"> </v>
      </c>
      <c r="S219" s="10" t="str">
        <f t="shared" si="243"/>
        <v xml:space="preserve"> </v>
      </c>
      <c r="T219" s="24"/>
      <c r="U219" s="24"/>
      <c r="V219" s="35"/>
      <c r="W219" s="19"/>
      <c r="X219" s="19"/>
    </row>
    <row r="220" spans="2:24" x14ac:dyDescent="0.25">
      <c r="B220" s="90"/>
      <c r="C220" s="90"/>
      <c r="D220" s="2" t="s">
        <v>450</v>
      </c>
      <c r="E220" s="4">
        <v>300</v>
      </c>
      <c r="F220" s="8" t="s">
        <v>187</v>
      </c>
      <c r="G220" s="19"/>
      <c r="H220" s="19" t="s">
        <v>290</v>
      </c>
      <c r="I220" s="9"/>
      <c r="J220" s="9"/>
      <c r="K220" s="9"/>
      <c r="L220" s="9"/>
      <c r="M220" s="30">
        <f t="shared" si="237"/>
        <v>0</v>
      </c>
      <c r="N220" s="30">
        <f t="shared" si="238"/>
        <v>0</v>
      </c>
      <c r="O220" s="30">
        <f t="shared" si="239"/>
        <v>0</v>
      </c>
      <c r="P220" s="21">
        <f t="shared" si="240"/>
        <v>0</v>
      </c>
      <c r="Q220" s="23">
        <f t="shared" si="241"/>
        <v>0</v>
      </c>
      <c r="R220" s="10" t="str">
        <f t="shared" si="242"/>
        <v xml:space="preserve"> </v>
      </c>
      <c r="S220" s="10" t="str">
        <f t="shared" si="243"/>
        <v xml:space="preserve"> </v>
      </c>
      <c r="T220" s="24"/>
      <c r="U220" s="24"/>
      <c r="V220" s="35"/>
      <c r="W220" s="19"/>
      <c r="X220" s="19"/>
    </row>
    <row r="221" spans="2:24" x14ac:dyDescent="0.25">
      <c r="B221" s="90"/>
      <c r="C221" s="90"/>
      <c r="D221" s="2" t="s">
        <v>451</v>
      </c>
      <c r="E221" s="4">
        <v>307</v>
      </c>
      <c r="F221" s="8" t="s">
        <v>192</v>
      </c>
      <c r="G221" s="19"/>
      <c r="H221" s="19" t="s">
        <v>290</v>
      </c>
      <c r="I221" s="9"/>
      <c r="J221" s="9"/>
      <c r="K221" s="9"/>
      <c r="L221" s="9"/>
      <c r="M221" s="30">
        <f t="shared" si="237"/>
        <v>0</v>
      </c>
      <c r="N221" s="30">
        <f t="shared" si="238"/>
        <v>0</v>
      </c>
      <c r="O221" s="30">
        <f t="shared" si="239"/>
        <v>0</v>
      </c>
      <c r="P221" s="21">
        <f t="shared" si="240"/>
        <v>0</v>
      </c>
      <c r="Q221" s="23">
        <f t="shared" si="241"/>
        <v>0</v>
      </c>
      <c r="R221" s="10" t="str">
        <f t="shared" si="242"/>
        <v xml:space="preserve"> </v>
      </c>
      <c r="S221" s="10" t="str">
        <f t="shared" si="243"/>
        <v xml:space="preserve"> </v>
      </c>
      <c r="T221" s="24"/>
      <c r="U221" s="24"/>
      <c r="V221" s="35"/>
      <c r="W221" s="19"/>
      <c r="X221" s="19"/>
    </row>
    <row r="222" spans="2:24" x14ac:dyDescent="0.25">
      <c r="B222" s="90"/>
      <c r="C222" s="90"/>
      <c r="D222" s="2" t="s">
        <v>452</v>
      </c>
      <c r="E222" s="4">
        <v>305</v>
      </c>
      <c r="F222" s="8" t="s">
        <v>193</v>
      </c>
      <c r="G222" s="19"/>
      <c r="H222" s="19" t="s">
        <v>290</v>
      </c>
      <c r="I222" s="9"/>
      <c r="J222" s="9"/>
      <c r="K222" s="9"/>
      <c r="L222" s="9"/>
      <c r="M222" s="30">
        <f t="shared" si="237"/>
        <v>0</v>
      </c>
      <c r="N222" s="30">
        <f t="shared" si="238"/>
        <v>0</v>
      </c>
      <c r="O222" s="30">
        <f t="shared" si="239"/>
        <v>0</v>
      </c>
      <c r="P222" s="21">
        <f t="shared" si="240"/>
        <v>0</v>
      </c>
      <c r="Q222" s="23">
        <f t="shared" si="241"/>
        <v>0</v>
      </c>
      <c r="R222" s="10" t="str">
        <f t="shared" si="242"/>
        <v xml:space="preserve"> </v>
      </c>
      <c r="S222" s="10" t="str">
        <f t="shared" si="243"/>
        <v xml:space="preserve"> </v>
      </c>
      <c r="T222" s="24"/>
      <c r="U222" s="24"/>
      <c r="V222" s="35"/>
      <c r="W222" s="19"/>
      <c r="X222" s="19"/>
    </row>
    <row r="223" spans="2:24" x14ac:dyDescent="0.25">
      <c r="B223" s="90"/>
      <c r="C223" s="90"/>
      <c r="D223" s="2" t="s">
        <v>450</v>
      </c>
      <c r="E223" s="4">
        <v>300</v>
      </c>
      <c r="F223" s="8" t="s">
        <v>185</v>
      </c>
      <c r="G223" s="19"/>
      <c r="H223" s="19" t="s">
        <v>290</v>
      </c>
      <c r="I223" s="9"/>
      <c r="J223" s="9"/>
      <c r="K223" s="9"/>
      <c r="L223" s="9"/>
      <c r="M223" s="30">
        <f t="shared" si="237"/>
        <v>0</v>
      </c>
      <c r="N223" s="30">
        <f t="shared" si="238"/>
        <v>0</v>
      </c>
      <c r="O223" s="30">
        <f t="shared" si="239"/>
        <v>0</v>
      </c>
      <c r="P223" s="21">
        <f t="shared" si="240"/>
        <v>0</v>
      </c>
      <c r="Q223" s="23">
        <f t="shared" si="241"/>
        <v>0</v>
      </c>
      <c r="R223" s="10" t="str">
        <f t="shared" si="242"/>
        <v xml:space="preserve"> </v>
      </c>
      <c r="S223" s="10" t="str">
        <f t="shared" si="243"/>
        <v xml:space="preserve"> </v>
      </c>
      <c r="T223" s="24"/>
      <c r="U223" s="24"/>
      <c r="V223" s="35"/>
      <c r="W223" s="19"/>
      <c r="X223" s="19"/>
    </row>
    <row r="224" spans="2:24" x14ac:dyDescent="0.25">
      <c r="B224" s="90"/>
      <c r="C224" s="90"/>
      <c r="D224" s="2" t="s">
        <v>450</v>
      </c>
      <c r="E224" s="4">
        <v>300</v>
      </c>
      <c r="F224" s="8" t="s">
        <v>188</v>
      </c>
      <c r="G224" s="19"/>
      <c r="H224" s="19" t="s">
        <v>290</v>
      </c>
      <c r="I224" s="9"/>
      <c r="J224" s="9"/>
      <c r="K224" s="9"/>
      <c r="L224" s="9"/>
      <c r="M224" s="30">
        <f t="shared" si="237"/>
        <v>0</v>
      </c>
      <c r="N224" s="30">
        <f t="shared" si="238"/>
        <v>0</v>
      </c>
      <c r="O224" s="30">
        <f t="shared" si="239"/>
        <v>0</v>
      </c>
      <c r="P224" s="21">
        <f t="shared" si="240"/>
        <v>0</v>
      </c>
      <c r="Q224" s="23">
        <f t="shared" si="241"/>
        <v>0</v>
      </c>
      <c r="R224" s="10" t="str">
        <f t="shared" si="242"/>
        <v xml:space="preserve"> </v>
      </c>
      <c r="S224" s="10" t="str">
        <f t="shared" si="243"/>
        <v xml:space="preserve"> </v>
      </c>
      <c r="T224" s="24"/>
      <c r="U224" s="24"/>
      <c r="V224" s="35"/>
      <c r="W224" s="19"/>
      <c r="X224" s="19"/>
    </row>
    <row r="225" spans="2:24" x14ac:dyDescent="0.25">
      <c r="B225" s="90"/>
      <c r="C225" s="90"/>
      <c r="D225" s="2" t="s">
        <v>453</v>
      </c>
      <c r="E225" s="4">
        <v>302</v>
      </c>
      <c r="F225" s="8" t="s">
        <v>194</v>
      </c>
      <c r="G225" s="19"/>
      <c r="H225" s="19" t="s">
        <v>290</v>
      </c>
      <c r="I225" s="9"/>
      <c r="J225" s="9"/>
      <c r="K225" s="9"/>
      <c r="L225" s="9"/>
      <c r="M225" s="30">
        <f t="shared" si="237"/>
        <v>0</v>
      </c>
      <c r="N225" s="30">
        <f t="shared" si="238"/>
        <v>0</v>
      </c>
      <c r="O225" s="30">
        <f t="shared" si="239"/>
        <v>0</v>
      </c>
      <c r="P225" s="21">
        <f t="shared" si="240"/>
        <v>0</v>
      </c>
      <c r="Q225" s="23">
        <f t="shared" si="241"/>
        <v>0</v>
      </c>
      <c r="R225" s="10" t="str">
        <f t="shared" si="242"/>
        <v xml:space="preserve"> </v>
      </c>
      <c r="S225" s="10" t="str">
        <f t="shared" si="243"/>
        <v xml:space="preserve"> </v>
      </c>
      <c r="T225" s="24"/>
      <c r="U225" s="24"/>
      <c r="V225" s="35"/>
      <c r="W225" s="19"/>
      <c r="X225" s="19"/>
    </row>
    <row r="226" spans="2:24" x14ac:dyDescent="0.25">
      <c r="B226" s="90"/>
      <c r="C226" s="90"/>
      <c r="D226" s="2" t="s">
        <v>454</v>
      </c>
      <c r="E226" s="4">
        <v>306</v>
      </c>
      <c r="F226" s="8" t="s">
        <v>195</v>
      </c>
      <c r="G226" s="19"/>
      <c r="H226" s="19" t="s">
        <v>290</v>
      </c>
      <c r="I226" s="9"/>
      <c r="J226" s="9"/>
      <c r="K226" s="9"/>
      <c r="L226" s="9"/>
      <c r="M226" s="30">
        <f t="shared" si="237"/>
        <v>0</v>
      </c>
      <c r="N226" s="30">
        <f t="shared" si="238"/>
        <v>0</v>
      </c>
      <c r="O226" s="30">
        <f t="shared" si="239"/>
        <v>0</v>
      </c>
      <c r="P226" s="21">
        <f t="shared" si="240"/>
        <v>0</v>
      </c>
      <c r="Q226" s="23">
        <f t="shared" si="241"/>
        <v>0</v>
      </c>
      <c r="R226" s="10" t="str">
        <f t="shared" si="242"/>
        <v xml:space="preserve"> </v>
      </c>
      <c r="S226" s="10" t="str">
        <f t="shared" si="243"/>
        <v xml:space="preserve"> </v>
      </c>
      <c r="T226" s="24"/>
      <c r="U226" s="24"/>
      <c r="V226" s="35"/>
      <c r="W226" s="19"/>
      <c r="X226" s="19"/>
    </row>
    <row r="227" spans="2:24" x14ac:dyDescent="0.25">
      <c r="B227" s="90"/>
      <c r="C227" s="90"/>
      <c r="D227" s="2" t="s">
        <v>450</v>
      </c>
      <c r="E227" s="4">
        <v>300</v>
      </c>
      <c r="F227" s="8" t="s">
        <v>186</v>
      </c>
      <c r="G227" s="19"/>
      <c r="H227" s="19" t="s">
        <v>290</v>
      </c>
      <c r="I227" s="9"/>
      <c r="J227" s="9"/>
      <c r="K227" s="9"/>
      <c r="L227" s="9"/>
      <c r="M227" s="30">
        <f t="shared" si="237"/>
        <v>0</v>
      </c>
      <c r="N227" s="30">
        <f t="shared" si="238"/>
        <v>0</v>
      </c>
      <c r="O227" s="30">
        <f t="shared" si="239"/>
        <v>0</v>
      </c>
      <c r="P227" s="21">
        <f t="shared" si="240"/>
        <v>0</v>
      </c>
      <c r="Q227" s="23">
        <f t="shared" si="241"/>
        <v>0</v>
      </c>
      <c r="R227" s="10" t="str">
        <f t="shared" si="242"/>
        <v xml:space="preserve"> </v>
      </c>
      <c r="S227" s="10" t="str">
        <f t="shared" si="243"/>
        <v xml:space="preserve"> </v>
      </c>
      <c r="T227" s="24"/>
      <c r="U227" s="24"/>
      <c r="V227" s="35"/>
      <c r="W227" s="19"/>
      <c r="X227" s="19"/>
    </row>
    <row r="228" spans="2:24" x14ac:dyDescent="0.25">
      <c r="B228" s="90"/>
      <c r="C228" s="90"/>
      <c r="D228" s="2" t="s">
        <v>450</v>
      </c>
      <c r="E228" s="4">
        <v>300</v>
      </c>
      <c r="F228" s="8" t="s">
        <v>253</v>
      </c>
      <c r="G228" s="19"/>
      <c r="H228" s="19" t="s">
        <v>290</v>
      </c>
      <c r="I228" s="9"/>
      <c r="J228" s="9"/>
      <c r="K228" s="9"/>
      <c r="L228" s="9"/>
      <c r="M228" s="30"/>
      <c r="N228" s="30"/>
      <c r="O228" s="30"/>
      <c r="P228" s="21"/>
      <c r="Q228" s="23"/>
      <c r="R228" s="10"/>
      <c r="S228" s="10"/>
      <c r="T228" s="24"/>
      <c r="U228" s="24"/>
      <c r="V228" s="35"/>
      <c r="W228" s="19"/>
      <c r="X228" s="19"/>
    </row>
    <row r="229" spans="2:24" x14ac:dyDescent="0.25">
      <c r="B229" s="25"/>
      <c r="C229" s="25"/>
      <c r="D229" s="26"/>
      <c r="E229" s="27"/>
      <c r="F229" s="26"/>
      <c r="G229" s="28"/>
      <c r="H229" s="28"/>
      <c r="I229" s="31">
        <f>SUM(I217:I228)</f>
        <v>0</v>
      </c>
      <c r="J229" s="31">
        <f t="shared" ref="J229:L229" si="244">SUM(J217:J228)</f>
        <v>0</v>
      </c>
      <c r="K229" s="31">
        <f t="shared" si="244"/>
        <v>0</v>
      </c>
      <c r="L229" s="31">
        <f t="shared" si="244"/>
        <v>0</v>
      </c>
      <c r="M229" s="32">
        <f>SUM(M217:M228)</f>
        <v>0</v>
      </c>
      <c r="N229" s="32">
        <f>SUM(N217:N228)</f>
        <v>0</v>
      </c>
      <c r="O229" s="32">
        <f t="shared" ref="O229:Q229" si="245">SUM(O217:O228)</f>
        <v>0</v>
      </c>
      <c r="P229" s="32">
        <f t="shared" si="245"/>
        <v>0</v>
      </c>
      <c r="Q229" s="32">
        <f t="shared" si="245"/>
        <v>0</v>
      </c>
      <c r="R229" s="29"/>
      <c r="S229" s="29"/>
      <c r="T229" s="31">
        <f t="shared" ref="T229:U229" si="246">SUM(T217:T228)</f>
        <v>0</v>
      </c>
      <c r="U229" s="31">
        <f t="shared" si="246"/>
        <v>0</v>
      </c>
      <c r="V229" s="31">
        <f t="shared" ref="V229:X229" si="247">SUM(V217:V228)</f>
        <v>0</v>
      </c>
      <c r="W229" s="31">
        <f t="shared" si="247"/>
        <v>0</v>
      </c>
      <c r="X229" s="31">
        <f t="shared" si="247"/>
        <v>0</v>
      </c>
    </row>
    <row r="230" spans="2:24" x14ac:dyDescent="0.25">
      <c r="B230" s="90" t="s">
        <v>196</v>
      </c>
      <c r="C230" s="90">
        <v>458</v>
      </c>
      <c r="D230" s="2" t="s">
        <v>455</v>
      </c>
      <c r="E230" s="4">
        <v>303</v>
      </c>
      <c r="F230" s="8" t="s">
        <v>198</v>
      </c>
      <c r="G230" s="19"/>
      <c r="H230" s="19" t="s">
        <v>290</v>
      </c>
      <c r="I230" s="9">
        <v>23</v>
      </c>
      <c r="J230" s="24">
        <f>72</f>
        <v>72</v>
      </c>
      <c r="K230" s="9"/>
      <c r="L230" s="24">
        <f>72+23</f>
        <v>95</v>
      </c>
      <c r="M230" s="30">
        <f>I230*$I$277+J230*$J$277+K230*$K$277+$L$277*L230</f>
        <v>14832</v>
      </c>
      <c r="N230" s="30">
        <f>I230*$I$278+J230*$J$278+K230*$K$278+L230*$L$278</f>
        <v>287.40374324000004</v>
      </c>
      <c r="O230" s="30">
        <f>I230*$I$279+J230*$J$279+K230*$K$279+L230*$L$279</f>
        <v>280050.80861269904</v>
      </c>
      <c r="P230" s="21">
        <f t="shared" ref="P230:P244" si="248">$I$280*M230</f>
        <v>40754.3797054608</v>
      </c>
      <c r="Q230" s="23">
        <f t="shared" ref="Q230:Q243" si="249">O230+P230</f>
        <v>320805.18831815984</v>
      </c>
      <c r="R230" s="10" t="str">
        <f t="shared" ref="R230" si="250">IF(M230=0," ","nov-dic 2014")</f>
        <v>nov-dic 2014</v>
      </c>
      <c r="S230" s="10" t="str">
        <f t="shared" ref="S230" si="251">IF(M230=0," ","dic 2014-ene 2015")</f>
        <v>dic 2014-ene 2015</v>
      </c>
      <c r="T230" s="24"/>
      <c r="U230" s="24"/>
      <c r="V230" s="35"/>
      <c r="W230" s="19"/>
      <c r="X230" s="19"/>
    </row>
    <row r="231" spans="2:24" x14ac:dyDescent="0.25">
      <c r="B231" s="90"/>
      <c r="C231" s="90"/>
      <c r="D231" s="2" t="s">
        <v>456</v>
      </c>
      <c r="E231" s="4">
        <v>309</v>
      </c>
      <c r="F231" s="8" t="s">
        <v>199</v>
      </c>
      <c r="G231" s="19"/>
      <c r="H231" s="19" t="s">
        <v>290</v>
      </c>
      <c r="I231" s="9"/>
      <c r="J231" s="9"/>
      <c r="K231" s="9"/>
      <c r="L231" s="9"/>
      <c r="M231" s="30">
        <f t="shared" ref="M231:M243" si="252">I231*$I$277+J231*$J$277+K231*$K$277</f>
        <v>0</v>
      </c>
      <c r="N231" s="30">
        <f t="shared" ref="N231:N243" si="253">I231*$I$278+J231*$J$278+K231*$K$278</f>
        <v>0</v>
      </c>
      <c r="O231" s="30">
        <f t="shared" ref="O231:O243" si="254">I231*$I$279+J231*$J$279+K231*$K$279</f>
        <v>0</v>
      </c>
      <c r="P231" s="21">
        <f t="shared" si="248"/>
        <v>0</v>
      </c>
      <c r="Q231" s="23">
        <f t="shared" si="249"/>
        <v>0</v>
      </c>
      <c r="R231" s="10" t="str">
        <f t="shared" ref="R231:R243" si="255">IF(M231=0," ","ago-set 2014")</f>
        <v xml:space="preserve"> </v>
      </c>
      <c r="S231" s="10" t="str">
        <f t="shared" ref="S231:S243" si="256">IF(M231=0," ","oct-nov 2014")</f>
        <v xml:space="preserve"> </v>
      </c>
      <c r="T231" s="24"/>
      <c r="U231" s="24"/>
      <c r="V231" s="35"/>
      <c r="W231" s="19"/>
      <c r="X231" s="19"/>
    </row>
    <row r="232" spans="2:24" x14ac:dyDescent="0.25">
      <c r="B232" s="90"/>
      <c r="C232" s="90"/>
      <c r="D232" s="2" t="s">
        <v>457</v>
      </c>
      <c r="E232" s="4">
        <v>307</v>
      </c>
      <c r="F232" s="8" t="s">
        <v>201</v>
      </c>
      <c r="G232" s="19"/>
      <c r="H232" s="19" t="s">
        <v>290</v>
      </c>
      <c r="I232" s="9"/>
      <c r="J232" s="9"/>
      <c r="K232" s="9"/>
      <c r="L232" s="9"/>
      <c r="M232" s="30">
        <f t="shared" si="252"/>
        <v>0</v>
      </c>
      <c r="N232" s="30">
        <f t="shared" si="253"/>
        <v>0</v>
      </c>
      <c r="O232" s="30">
        <f t="shared" si="254"/>
        <v>0</v>
      </c>
      <c r="P232" s="21">
        <f t="shared" si="248"/>
        <v>0</v>
      </c>
      <c r="Q232" s="23">
        <f t="shared" si="249"/>
        <v>0</v>
      </c>
      <c r="R232" s="10" t="str">
        <f t="shared" si="255"/>
        <v xml:space="preserve"> </v>
      </c>
      <c r="S232" s="10" t="str">
        <f t="shared" si="256"/>
        <v xml:space="preserve"> </v>
      </c>
      <c r="T232" s="24"/>
      <c r="U232" s="24"/>
      <c r="V232" s="35"/>
      <c r="W232" s="19"/>
      <c r="X232" s="19"/>
    </row>
    <row r="233" spans="2:24" x14ac:dyDescent="0.25">
      <c r="B233" s="90"/>
      <c r="C233" s="90"/>
      <c r="D233" s="2" t="s">
        <v>456</v>
      </c>
      <c r="E233" s="4">
        <v>309</v>
      </c>
      <c r="F233" s="8" t="s">
        <v>210</v>
      </c>
      <c r="G233" s="19"/>
      <c r="H233" s="19" t="s">
        <v>290</v>
      </c>
      <c r="I233" s="9"/>
      <c r="J233" s="9"/>
      <c r="K233" s="9"/>
      <c r="L233" s="9"/>
      <c r="M233" s="30">
        <f t="shared" si="252"/>
        <v>0</v>
      </c>
      <c r="N233" s="30">
        <f t="shared" si="253"/>
        <v>0</v>
      </c>
      <c r="O233" s="30">
        <f t="shared" si="254"/>
        <v>0</v>
      </c>
      <c r="P233" s="21">
        <f t="shared" si="248"/>
        <v>0</v>
      </c>
      <c r="Q233" s="23">
        <f t="shared" si="249"/>
        <v>0</v>
      </c>
      <c r="R233" s="10" t="str">
        <f t="shared" si="255"/>
        <v xml:space="preserve"> </v>
      </c>
      <c r="S233" s="10" t="str">
        <f t="shared" si="256"/>
        <v xml:space="preserve"> </v>
      </c>
      <c r="T233" s="24"/>
      <c r="U233" s="24"/>
      <c r="V233" s="35"/>
      <c r="W233" s="19"/>
      <c r="X233" s="19"/>
    </row>
    <row r="234" spans="2:24" x14ac:dyDescent="0.25">
      <c r="B234" s="90"/>
      <c r="C234" s="90"/>
      <c r="D234" s="2" t="s">
        <v>458</v>
      </c>
      <c r="E234" s="4">
        <v>306</v>
      </c>
      <c r="F234" s="8" t="s">
        <v>200</v>
      </c>
      <c r="G234" s="19"/>
      <c r="H234" s="19" t="s">
        <v>290</v>
      </c>
      <c r="I234" s="9"/>
      <c r="J234" s="9"/>
      <c r="K234" s="9"/>
      <c r="L234" s="9"/>
      <c r="M234" s="30">
        <f t="shared" si="252"/>
        <v>0</v>
      </c>
      <c r="N234" s="30">
        <f t="shared" si="253"/>
        <v>0</v>
      </c>
      <c r="O234" s="30">
        <f t="shared" si="254"/>
        <v>0</v>
      </c>
      <c r="P234" s="21">
        <f t="shared" si="248"/>
        <v>0</v>
      </c>
      <c r="Q234" s="23">
        <f t="shared" si="249"/>
        <v>0</v>
      </c>
      <c r="R234" s="10" t="str">
        <f t="shared" si="255"/>
        <v xml:space="preserve"> </v>
      </c>
      <c r="S234" s="10" t="str">
        <f t="shared" si="256"/>
        <v xml:space="preserve"> </v>
      </c>
      <c r="T234" s="24"/>
      <c r="U234" s="24"/>
      <c r="V234" s="35"/>
      <c r="W234" s="19"/>
      <c r="X234" s="19"/>
    </row>
    <row r="235" spans="2:24" x14ac:dyDescent="0.25">
      <c r="B235" s="90"/>
      <c r="C235" s="90"/>
      <c r="D235" s="2" t="s">
        <v>459</v>
      </c>
      <c r="E235" s="4">
        <v>304</v>
      </c>
      <c r="F235" s="8" t="s">
        <v>202</v>
      </c>
      <c r="G235" s="19"/>
      <c r="H235" s="19" t="s">
        <v>290</v>
      </c>
      <c r="I235" s="9"/>
      <c r="J235" s="9"/>
      <c r="K235" s="9"/>
      <c r="L235" s="9"/>
      <c r="M235" s="30">
        <f t="shared" si="252"/>
        <v>0</v>
      </c>
      <c r="N235" s="30">
        <f t="shared" si="253"/>
        <v>0</v>
      </c>
      <c r="O235" s="30">
        <f t="shared" si="254"/>
        <v>0</v>
      </c>
      <c r="P235" s="21">
        <f t="shared" si="248"/>
        <v>0</v>
      </c>
      <c r="Q235" s="23">
        <f t="shared" si="249"/>
        <v>0</v>
      </c>
      <c r="R235" s="10" t="str">
        <f t="shared" si="255"/>
        <v xml:space="preserve"> </v>
      </c>
      <c r="S235" s="10" t="str">
        <f t="shared" si="256"/>
        <v xml:space="preserve"> </v>
      </c>
      <c r="T235" s="24"/>
      <c r="U235" s="24"/>
      <c r="V235" s="35"/>
      <c r="W235" s="19"/>
      <c r="X235" s="19"/>
    </row>
    <row r="236" spans="2:24" x14ac:dyDescent="0.25">
      <c r="B236" s="90"/>
      <c r="C236" s="90"/>
      <c r="D236" s="2" t="s">
        <v>460</v>
      </c>
      <c r="E236" s="4">
        <v>301</v>
      </c>
      <c r="F236" s="8" t="s">
        <v>205</v>
      </c>
      <c r="G236" s="19"/>
      <c r="H236" s="19" t="s">
        <v>290</v>
      </c>
      <c r="I236" s="9"/>
      <c r="J236" s="9"/>
      <c r="K236" s="9"/>
      <c r="L236" s="9"/>
      <c r="M236" s="30">
        <f t="shared" si="252"/>
        <v>0</v>
      </c>
      <c r="N236" s="30">
        <f t="shared" si="253"/>
        <v>0</v>
      </c>
      <c r="O236" s="30">
        <f t="shared" si="254"/>
        <v>0</v>
      </c>
      <c r="P236" s="21">
        <f t="shared" si="248"/>
        <v>0</v>
      </c>
      <c r="Q236" s="23">
        <f t="shared" si="249"/>
        <v>0</v>
      </c>
      <c r="R236" s="10" t="str">
        <f t="shared" si="255"/>
        <v xml:space="preserve"> </v>
      </c>
      <c r="S236" s="10" t="str">
        <f t="shared" si="256"/>
        <v xml:space="preserve"> </v>
      </c>
      <c r="T236" s="24"/>
      <c r="U236" s="24"/>
      <c r="V236" s="35"/>
      <c r="W236" s="19"/>
      <c r="X236" s="19"/>
    </row>
    <row r="237" spans="2:24" x14ac:dyDescent="0.25">
      <c r="B237" s="90"/>
      <c r="C237" s="90"/>
      <c r="D237" s="2" t="s">
        <v>461</v>
      </c>
      <c r="E237" s="4">
        <v>302</v>
      </c>
      <c r="F237" s="8" t="s">
        <v>206</v>
      </c>
      <c r="G237" s="19"/>
      <c r="H237" s="19" t="s">
        <v>290</v>
      </c>
      <c r="I237" s="9"/>
      <c r="J237" s="9"/>
      <c r="K237" s="9"/>
      <c r="L237" s="9"/>
      <c r="M237" s="30">
        <f t="shared" si="252"/>
        <v>0</v>
      </c>
      <c r="N237" s="30">
        <f t="shared" si="253"/>
        <v>0</v>
      </c>
      <c r="O237" s="30">
        <f t="shared" si="254"/>
        <v>0</v>
      </c>
      <c r="P237" s="21">
        <f t="shared" si="248"/>
        <v>0</v>
      </c>
      <c r="Q237" s="23">
        <f t="shared" si="249"/>
        <v>0</v>
      </c>
      <c r="R237" s="10" t="str">
        <f t="shared" si="255"/>
        <v xml:space="preserve"> </v>
      </c>
      <c r="S237" s="10" t="str">
        <f t="shared" si="256"/>
        <v xml:space="preserve"> </v>
      </c>
      <c r="T237" s="24"/>
      <c r="U237" s="24"/>
      <c r="V237" s="35"/>
      <c r="W237" s="19"/>
      <c r="X237" s="19"/>
    </row>
    <row r="238" spans="2:24" x14ac:dyDescent="0.25">
      <c r="B238" s="90"/>
      <c r="C238" s="90"/>
      <c r="D238" s="2" t="s">
        <v>459</v>
      </c>
      <c r="E238" s="4">
        <v>304</v>
      </c>
      <c r="F238" s="8" t="s">
        <v>204</v>
      </c>
      <c r="G238" s="19"/>
      <c r="H238" s="19" t="s">
        <v>290</v>
      </c>
      <c r="I238" s="9"/>
      <c r="J238" s="9"/>
      <c r="K238" s="9"/>
      <c r="L238" s="9"/>
      <c r="M238" s="30">
        <f t="shared" si="252"/>
        <v>0</v>
      </c>
      <c r="N238" s="30">
        <f t="shared" si="253"/>
        <v>0</v>
      </c>
      <c r="O238" s="30">
        <f t="shared" si="254"/>
        <v>0</v>
      </c>
      <c r="P238" s="21">
        <f t="shared" si="248"/>
        <v>0</v>
      </c>
      <c r="Q238" s="23">
        <f t="shared" si="249"/>
        <v>0</v>
      </c>
      <c r="R238" s="10" t="str">
        <f t="shared" si="255"/>
        <v xml:space="preserve"> </v>
      </c>
      <c r="S238" s="10" t="str">
        <f t="shared" si="256"/>
        <v xml:space="preserve"> </v>
      </c>
      <c r="T238" s="24"/>
      <c r="U238" s="24"/>
      <c r="V238" s="35"/>
      <c r="W238" s="19"/>
      <c r="X238" s="19"/>
    </row>
    <row r="239" spans="2:24" x14ac:dyDescent="0.25">
      <c r="B239" s="90"/>
      <c r="C239" s="90"/>
      <c r="D239" s="2" t="s">
        <v>462</v>
      </c>
      <c r="E239" s="4">
        <v>311</v>
      </c>
      <c r="F239" s="8" t="s">
        <v>197</v>
      </c>
      <c r="G239" s="19"/>
      <c r="H239" s="19" t="s">
        <v>290</v>
      </c>
      <c r="I239" s="9"/>
      <c r="J239" s="9"/>
      <c r="K239" s="9"/>
      <c r="L239" s="9"/>
      <c r="M239" s="30">
        <f t="shared" si="252"/>
        <v>0</v>
      </c>
      <c r="N239" s="30">
        <f t="shared" si="253"/>
        <v>0</v>
      </c>
      <c r="O239" s="30">
        <f t="shared" si="254"/>
        <v>0</v>
      </c>
      <c r="P239" s="21">
        <f t="shared" si="248"/>
        <v>0</v>
      </c>
      <c r="Q239" s="23">
        <f t="shared" si="249"/>
        <v>0</v>
      </c>
      <c r="R239" s="10" t="str">
        <f t="shared" si="255"/>
        <v xml:space="preserve"> </v>
      </c>
      <c r="S239" s="10" t="str">
        <f t="shared" si="256"/>
        <v xml:space="preserve"> </v>
      </c>
      <c r="T239" s="24"/>
      <c r="U239" s="24"/>
      <c r="V239" s="35"/>
      <c r="W239" s="19"/>
      <c r="X239" s="19"/>
    </row>
    <row r="240" spans="2:24" x14ac:dyDescent="0.25">
      <c r="B240" s="90"/>
      <c r="C240" s="90"/>
      <c r="D240" s="2" t="s">
        <v>463</v>
      </c>
      <c r="E240" s="4">
        <v>305</v>
      </c>
      <c r="F240" s="8" t="s">
        <v>203</v>
      </c>
      <c r="G240" s="19"/>
      <c r="H240" s="19" t="s">
        <v>290</v>
      </c>
      <c r="I240" s="9"/>
      <c r="J240" s="9"/>
      <c r="K240" s="9"/>
      <c r="L240" s="9"/>
      <c r="M240" s="30">
        <f t="shared" si="252"/>
        <v>0</v>
      </c>
      <c r="N240" s="30">
        <f t="shared" si="253"/>
        <v>0</v>
      </c>
      <c r="O240" s="30">
        <f t="shared" si="254"/>
        <v>0</v>
      </c>
      <c r="P240" s="21">
        <f t="shared" si="248"/>
        <v>0</v>
      </c>
      <c r="Q240" s="23">
        <f t="shared" si="249"/>
        <v>0</v>
      </c>
      <c r="R240" s="10" t="str">
        <f t="shared" si="255"/>
        <v xml:space="preserve"> </v>
      </c>
      <c r="S240" s="10" t="str">
        <f t="shared" si="256"/>
        <v xml:space="preserve"> </v>
      </c>
      <c r="T240" s="24"/>
      <c r="U240" s="24"/>
      <c r="V240" s="35"/>
      <c r="W240" s="19"/>
      <c r="X240" s="19"/>
    </row>
    <row r="241" spans="2:24" x14ac:dyDescent="0.25">
      <c r="B241" s="90"/>
      <c r="C241" s="90"/>
      <c r="D241" s="2" t="s">
        <v>460</v>
      </c>
      <c r="E241" s="4">
        <v>301</v>
      </c>
      <c r="F241" s="8" t="s">
        <v>207</v>
      </c>
      <c r="G241" s="19"/>
      <c r="H241" s="19" t="s">
        <v>290</v>
      </c>
      <c r="I241" s="9"/>
      <c r="J241" s="9"/>
      <c r="K241" s="9"/>
      <c r="L241" s="9"/>
      <c r="M241" s="30">
        <f t="shared" si="252"/>
        <v>0</v>
      </c>
      <c r="N241" s="30">
        <f t="shared" si="253"/>
        <v>0</v>
      </c>
      <c r="O241" s="30">
        <f t="shared" si="254"/>
        <v>0</v>
      </c>
      <c r="P241" s="21">
        <f t="shared" si="248"/>
        <v>0</v>
      </c>
      <c r="Q241" s="23">
        <f t="shared" si="249"/>
        <v>0</v>
      </c>
      <c r="R241" s="10" t="str">
        <f t="shared" si="255"/>
        <v xml:space="preserve"> </v>
      </c>
      <c r="S241" s="10" t="str">
        <f t="shared" si="256"/>
        <v xml:space="preserve"> </v>
      </c>
      <c r="T241" s="24"/>
      <c r="U241" s="24"/>
      <c r="V241" s="35"/>
      <c r="W241" s="19"/>
      <c r="X241" s="19"/>
    </row>
    <row r="242" spans="2:24" x14ac:dyDescent="0.25">
      <c r="B242" s="90"/>
      <c r="C242" s="90"/>
      <c r="D242" s="2" t="s">
        <v>464</v>
      </c>
      <c r="E242" s="4">
        <v>310</v>
      </c>
      <c r="F242" s="8" t="s">
        <v>208</v>
      </c>
      <c r="G242" s="19"/>
      <c r="H242" s="19" t="s">
        <v>290</v>
      </c>
      <c r="I242" s="9"/>
      <c r="J242" s="9"/>
      <c r="K242" s="9"/>
      <c r="L242" s="9"/>
      <c r="M242" s="30">
        <f t="shared" si="252"/>
        <v>0</v>
      </c>
      <c r="N242" s="30">
        <f t="shared" si="253"/>
        <v>0</v>
      </c>
      <c r="O242" s="30">
        <f t="shared" si="254"/>
        <v>0</v>
      </c>
      <c r="P242" s="21">
        <f t="shared" si="248"/>
        <v>0</v>
      </c>
      <c r="Q242" s="23">
        <f t="shared" si="249"/>
        <v>0</v>
      </c>
      <c r="R242" s="10" t="str">
        <f t="shared" si="255"/>
        <v xml:space="preserve"> </v>
      </c>
      <c r="S242" s="10" t="str">
        <f t="shared" si="256"/>
        <v xml:space="preserve"> </v>
      </c>
      <c r="T242" s="24"/>
      <c r="U242" s="24"/>
      <c r="V242" s="35"/>
      <c r="W242" s="19"/>
      <c r="X242" s="19"/>
    </row>
    <row r="243" spans="2:24" x14ac:dyDescent="0.25">
      <c r="B243" s="90"/>
      <c r="C243" s="90"/>
      <c r="D243" s="2" t="s">
        <v>465</v>
      </c>
      <c r="E243" s="4">
        <v>308</v>
      </c>
      <c r="F243" s="8" t="s">
        <v>209</v>
      </c>
      <c r="G243" s="19"/>
      <c r="H243" s="19" t="s">
        <v>290</v>
      </c>
      <c r="I243" s="9"/>
      <c r="J243" s="9"/>
      <c r="K243" s="9"/>
      <c r="L243" s="9"/>
      <c r="M243" s="30">
        <f t="shared" si="252"/>
        <v>0</v>
      </c>
      <c r="N243" s="30">
        <f t="shared" si="253"/>
        <v>0</v>
      </c>
      <c r="O243" s="30">
        <f t="shared" si="254"/>
        <v>0</v>
      </c>
      <c r="P243" s="21">
        <f t="shared" si="248"/>
        <v>0</v>
      </c>
      <c r="Q243" s="23">
        <f t="shared" si="249"/>
        <v>0</v>
      </c>
      <c r="R243" s="10" t="str">
        <f t="shared" si="255"/>
        <v xml:space="preserve"> </v>
      </c>
      <c r="S243" s="10" t="str">
        <f t="shared" si="256"/>
        <v xml:space="preserve"> </v>
      </c>
      <c r="T243" s="24"/>
      <c r="U243" s="24"/>
      <c r="V243" s="35"/>
      <c r="W243" s="19"/>
      <c r="X243" s="19"/>
    </row>
    <row r="244" spans="2:24" x14ac:dyDescent="0.25">
      <c r="B244" s="90"/>
      <c r="C244" s="90"/>
      <c r="D244" s="2" t="s">
        <v>466</v>
      </c>
      <c r="E244" s="4">
        <v>300</v>
      </c>
      <c r="F244" s="8" t="s">
        <v>254</v>
      </c>
      <c r="G244" s="19"/>
      <c r="H244" s="19" t="s">
        <v>290</v>
      </c>
      <c r="I244" s="9"/>
      <c r="J244" s="9"/>
      <c r="K244" s="9"/>
      <c r="L244" s="9"/>
      <c r="M244" s="30"/>
      <c r="N244" s="30"/>
      <c r="O244" s="30"/>
      <c r="P244" s="21">
        <f t="shared" si="248"/>
        <v>0</v>
      </c>
      <c r="Q244" s="23"/>
      <c r="R244" s="10"/>
      <c r="S244" s="10"/>
      <c r="T244" s="24"/>
      <c r="U244" s="24"/>
      <c r="V244" s="35"/>
      <c r="W244" s="19"/>
      <c r="X244" s="19"/>
    </row>
    <row r="245" spans="2:24" x14ac:dyDescent="0.25">
      <c r="B245" s="25"/>
      <c r="C245" s="25"/>
      <c r="D245" s="26"/>
      <c r="E245" s="27"/>
      <c r="F245" s="26"/>
      <c r="G245" s="28"/>
      <c r="H245" s="28"/>
      <c r="I245" s="31">
        <f>SUM(I230:I244)</f>
        <v>23</v>
      </c>
      <c r="J245" s="31">
        <f t="shared" ref="J245:L245" si="257">SUM(J230:J244)</f>
        <v>72</v>
      </c>
      <c r="K245" s="31">
        <f t="shared" si="257"/>
        <v>0</v>
      </c>
      <c r="L245" s="31">
        <f t="shared" si="257"/>
        <v>95</v>
      </c>
      <c r="M245" s="32">
        <f>SUM(M230:M244)</f>
        <v>14832</v>
      </c>
      <c r="N245" s="32">
        <f>SUM(N230:N244)</f>
        <v>287.40374324000004</v>
      </c>
      <c r="O245" s="32">
        <f t="shared" ref="O245:Q245" si="258">SUM(O230:O244)</f>
        <v>280050.80861269904</v>
      </c>
      <c r="P245" s="32">
        <f t="shared" si="258"/>
        <v>40754.3797054608</v>
      </c>
      <c r="Q245" s="32">
        <f t="shared" si="258"/>
        <v>320805.18831815984</v>
      </c>
      <c r="R245" s="29"/>
      <c r="S245" s="29"/>
      <c r="T245" s="31">
        <f t="shared" ref="T245:U245" si="259">SUM(T230:T244)</f>
        <v>0</v>
      </c>
      <c r="U245" s="31">
        <f t="shared" si="259"/>
        <v>0</v>
      </c>
      <c r="V245" s="31">
        <f t="shared" ref="V245:X245" si="260">SUM(V230:V244)</f>
        <v>0</v>
      </c>
      <c r="W245" s="31">
        <f t="shared" si="260"/>
        <v>0</v>
      </c>
      <c r="X245" s="31">
        <f t="shared" si="260"/>
        <v>0</v>
      </c>
    </row>
    <row r="246" spans="2:24" x14ac:dyDescent="0.25">
      <c r="B246" s="90" t="s">
        <v>211</v>
      </c>
      <c r="C246" s="90">
        <v>459</v>
      </c>
      <c r="D246" s="2" t="s">
        <v>467</v>
      </c>
      <c r="E246" s="4">
        <v>302</v>
      </c>
      <c r="F246" s="8" t="s">
        <v>213</v>
      </c>
      <c r="G246" s="19"/>
      <c r="H246" s="19" t="s">
        <v>290</v>
      </c>
      <c r="I246" s="9"/>
      <c r="J246" s="9"/>
      <c r="K246" s="9"/>
      <c r="L246" s="9"/>
      <c r="M246" s="30">
        <f t="shared" ref="M246:M255" si="261">I246*$I$277+J246*$J$277+K246*$K$277</f>
        <v>0</v>
      </c>
      <c r="N246" s="30">
        <f t="shared" ref="N246:N255" si="262">I246*$I$278+J246*$J$278+K246*$K$278</f>
        <v>0</v>
      </c>
      <c r="O246" s="30">
        <f t="shared" ref="O246:O255" si="263">I246*$I$279+J246*$J$279+K246*$K$279</f>
        <v>0</v>
      </c>
      <c r="P246" s="21">
        <f t="shared" ref="P246:P255" si="264">$I$280*M246</f>
        <v>0</v>
      </c>
      <c r="Q246" s="23">
        <f t="shared" ref="Q246:Q255" si="265">O246+P246</f>
        <v>0</v>
      </c>
      <c r="R246" s="10" t="str">
        <f t="shared" ref="R246:R255" si="266">IF(M246=0," ","ago-set 2014")</f>
        <v xml:space="preserve"> </v>
      </c>
      <c r="S246" s="10" t="str">
        <f t="shared" ref="S246:S255" si="267">IF(M246=0," ","oct-nov 2014")</f>
        <v xml:space="preserve"> </v>
      </c>
      <c r="T246" s="24"/>
      <c r="U246" s="24"/>
      <c r="V246" s="35"/>
      <c r="W246" s="19"/>
      <c r="X246" s="19"/>
    </row>
    <row r="247" spans="2:24" x14ac:dyDescent="0.25">
      <c r="B247" s="90"/>
      <c r="C247" s="90"/>
      <c r="D247" s="2" t="s">
        <v>468</v>
      </c>
      <c r="E247" s="4">
        <v>301</v>
      </c>
      <c r="F247" s="8" t="s">
        <v>216</v>
      </c>
      <c r="G247" s="19"/>
      <c r="H247" s="19" t="s">
        <v>290</v>
      </c>
      <c r="I247" s="9"/>
      <c r="J247" s="9"/>
      <c r="K247" s="9"/>
      <c r="L247" s="9"/>
      <c r="M247" s="30">
        <f t="shared" si="261"/>
        <v>0</v>
      </c>
      <c r="N247" s="30">
        <f t="shared" si="262"/>
        <v>0</v>
      </c>
      <c r="O247" s="30">
        <f t="shared" si="263"/>
        <v>0</v>
      </c>
      <c r="P247" s="21">
        <f t="shared" si="264"/>
        <v>0</v>
      </c>
      <c r="Q247" s="23">
        <f t="shared" si="265"/>
        <v>0</v>
      </c>
      <c r="R247" s="10" t="str">
        <f t="shared" si="266"/>
        <v xml:space="preserve"> </v>
      </c>
      <c r="S247" s="10" t="str">
        <f t="shared" si="267"/>
        <v xml:space="preserve"> </v>
      </c>
      <c r="T247" s="24"/>
      <c r="U247" s="24"/>
      <c r="V247" s="35"/>
      <c r="W247" s="19"/>
      <c r="X247" s="19"/>
    </row>
    <row r="248" spans="2:24" x14ac:dyDescent="0.25">
      <c r="B248" s="90"/>
      <c r="C248" s="90"/>
      <c r="D248" s="2" t="s">
        <v>467</v>
      </c>
      <c r="E248" s="4">
        <v>302</v>
      </c>
      <c r="F248" s="8" t="s">
        <v>214</v>
      </c>
      <c r="G248" s="19"/>
      <c r="H248" s="19" t="s">
        <v>290</v>
      </c>
      <c r="I248" s="9"/>
      <c r="J248" s="9"/>
      <c r="K248" s="9"/>
      <c r="L248" s="9"/>
      <c r="M248" s="30">
        <f t="shared" si="261"/>
        <v>0</v>
      </c>
      <c r="N248" s="30">
        <f t="shared" si="262"/>
        <v>0</v>
      </c>
      <c r="O248" s="30">
        <f t="shared" si="263"/>
        <v>0</v>
      </c>
      <c r="P248" s="21">
        <f t="shared" si="264"/>
        <v>0</v>
      </c>
      <c r="Q248" s="23">
        <f t="shared" si="265"/>
        <v>0</v>
      </c>
      <c r="R248" s="10" t="str">
        <f t="shared" si="266"/>
        <v xml:space="preserve"> </v>
      </c>
      <c r="S248" s="10" t="str">
        <f t="shared" si="267"/>
        <v xml:space="preserve"> </v>
      </c>
      <c r="T248" s="24"/>
      <c r="U248" s="24"/>
      <c r="V248" s="35"/>
      <c r="W248" s="19"/>
      <c r="X248" s="19"/>
    </row>
    <row r="249" spans="2:24" x14ac:dyDescent="0.25">
      <c r="B249" s="90"/>
      <c r="C249" s="90"/>
      <c r="D249" s="2" t="s">
        <v>469</v>
      </c>
      <c r="E249" s="4">
        <v>305</v>
      </c>
      <c r="F249" s="8" t="s">
        <v>215</v>
      </c>
      <c r="G249" s="19"/>
      <c r="H249" s="19" t="s">
        <v>290</v>
      </c>
      <c r="I249" s="9"/>
      <c r="J249" s="9"/>
      <c r="K249" s="9"/>
      <c r="L249" s="9"/>
      <c r="M249" s="30">
        <f t="shared" si="261"/>
        <v>0</v>
      </c>
      <c r="N249" s="30">
        <f t="shared" si="262"/>
        <v>0</v>
      </c>
      <c r="O249" s="30">
        <f t="shared" si="263"/>
        <v>0</v>
      </c>
      <c r="P249" s="21">
        <f t="shared" si="264"/>
        <v>0</v>
      </c>
      <c r="Q249" s="23">
        <f t="shared" si="265"/>
        <v>0</v>
      </c>
      <c r="R249" s="10" t="str">
        <f t="shared" si="266"/>
        <v xml:space="preserve"> </v>
      </c>
      <c r="S249" s="10" t="str">
        <f t="shared" si="267"/>
        <v xml:space="preserve"> </v>
      </c>
      <c r="T249" s="24"/>
      <c r="U249" s="24"/>
      <c r="V249" s="35"/>
      <c r="W249" s="19"/>
      <c r="X249" s="19"/>
    </row>
    <row r="250" spans="2:24" x14ac:dyDescent="0.25">
      <c r="B250" s="90"/>
      <c r="C250" s="90"/>
      <c r="D250" s="2" t="s">
        <v>467</v>
      </c>
      <c r="E250" s="4">
        <v>302</v>
      </c>
      <c r="F250" s="8" t="s">
        <v>217</v>
      </c>
      <c r="G250" s="19"/>
      <c r="H250" s="19" t="s">
        <v>290</v>
      </c>
      <c r="I250" s="9"/>
      <c r="J250" s="9"/>
      <c r="K250" s="9"/>
      <c r="L250" s="9"/>
      <c r="M250" s="30">
        <f t="shared" si="261"/>
        <v>0</v>
      </c>
      <c r="N250" s="30">
        <f t="shared" si="262"/>
        <v>0</v>
      </c>
      <c r="O250" s="30">
        <f t="shared" si="263"/>
        <v>0</v>
      </c>
      <c r="P250" s="21">
        <f t="shared" si="264"/>
        <v>0</v>
      </c>
      <c r="Q250" s="23">
        <f t="shared" si="265"/>
        <v>0</v>
      </c>
      <c r="R250" s="10" t="str">
        <f t="shared" si="266"/>
        <v xml:space="preserve"> </v>
      </c>
      <c r="S250" s="10" t="str">
        <f t="shared" si="267"/>
        <v xml:space="preserve"> </v>
      </c>
      <c r="T250" s="24"/>
      <c r="U250" s="24"/>
      <c r="V250" s="35"/>
      <c r="W250" s="19"/>
      <c r="X250" s="19"/>
    </row>
    <row r="251" spans="2:24" x14ac:dyDescent="0.25">
      <c r="B251" s="90"/>
      <c r="C251" s="90"/>
      <c r="D251" s="2" t="s">
        <v>470</v>
      </c>
      <c r="E251" s="4">
        <v>300</v>
      </c>
      <c r="F251" s="8" t="s">
        <v>212</v>
      </c>
      <c r="G251" s="19"/>
      <c r="H251" s="19" t="s">
        <v>290</v>
      </c>
      <c r="I251" s="9"/>
      <c r="J251" s="9"/>
      <c r="K251" s="9"/>
      <c r="L251" s="9"/>
      <c r="M251" s="30">
        <f t="shared" si="261"/>
        <v>0</v>
      </c>
      <c r="N251" s="30">
        <f t="shared" si="262"/>
        <v>0</v>
      </c>
      <c r="O251" s="30">
        <f t="shared" si="263"/>
        <v>0</v>
      </c>
      <c r="P251" s="21">
        <f t="shared" si="264"/>
        <v>0</v>
      </c>
      <c r="Q251" s="23">
        <f t="shared" si="265"/>
        <v>0</v>
      </c>
      <c r="R251" s="10" t="str">
        <f t="shared" si="266"/>
        <v xml:space="preserve"> </v>
      </c>
      <c r="S251" s="10" t="str">
        <f t="shared" si="267"/>
        <v xml:space="preserve"> </v>
      </c>
      <c r="T251" s="24"/>
      <c r="U251" s="24"/>
      <c r="V251" s="35"/>
      <c r="W251" s="19"/>
      <c r="X251" s="19"/>
    </row>
    <row r="252" spans="2:24" x14ac:dyDescent="0.25">
      <c r="B252" s="90"/>
      <c r="C252" s="90"/>
      <c r="D252" s="2" t="s">
        <v>468</v>
      </c>
      <c r="E252" s="4">
        <v>301</v>
      </c>
      <c r="F252" s="8" t="s">
        <v>218</v>
      </c>
      <c r="G252" s="19"/>
      <c r="H252" s="19" t="s">
        <v>290</v>
      </c>
      <c r="I252" s="9"/>
      <c r="J252" s="9"/>
      <c r="K252" s="9"/>
      <c r="L252" s="9"/>
      <c r="M252" s="30">
        <f t="shared" si="261"/>
        <v>0</v>
      </c>
      <c r="N252" s="30">
        <f t="shared" si="262"/>
        <v>0</v>
      </c>
      <c r="O252" s="30">
        <f t="shared" si="263"/>
        <v>0</v>
      </c>
      <c r="P252" s="21">
        <f t="shared" si="264"/>
        <v>0</v>
      </c>
      <c r="Q252" s="23">
        <f t="shared" si="265"/>
        <v>0</v>
      </c>
      <c r="R252" s="10" t="str">
        <f t="shared" si="266"/>
        <v xml:space="preserve"> </v>
      </c>
      <c r="S252" s="10" t="str">
        <f t="shared" si="267"/>
        <v xml:space="preserve"> </v>
      </c>
      <c r="T252" s="24"/>
      <c r="U252" s="24"/>
      <c r="V252" s="35"/>
      <c r="W252" s="19"/>
      <c r="X252" s="19"/>
    </row>
    <row r="253" spans="2:24" x14ac:dyDescent="0.25">
      <c r="B253" s="90"/>
      <c r="C253" s="90"/>
      <c r="D253" s="2" t="s">
        <v>470</v>
      </c>
      <c r="E253" s="4">
        <v>300</v>
      </c>
      <c r="F253" s="8" t="s">
        <v>219</v>
      </c>
      <c r="G253" s="19"/>
      <c r="H253" s="19" t="s">
        <v>290</v>
      </c>
      <c r="I253" s="9"/>
      <c r="J253" s="9"/>
      <c r="K253" s="9"/>
      <c r="L253" s="9"/>
      <c r="M253" s="30">
        <f t="shared" si="261"/>
        <v>0</v>
      </c>
      <c r="N253" s="30">
        <f t="shared" si="262"/>
        <v>0</v>
      </c>
      <c r="O253" s="30">
        <f t="shared" si="263"/>
        <v>0</v>
      </c>
      <c r="P253" s="21">
        <f t="shared" si="264"/>
        <v>0</v>
      </c>
      <c r="Q253" s="23">
        <f t="shared" si="265"/>
        <v>0</v>
      </c>
      <c r="R253" s="10" t="str">
        <f t="shared" si="266"/>
        <v xml:space="preserve"> </v>
      </c>
      <c r="S253" s="10" t="str">
        <f t="shared" si="267"/>
        <v xml:space="preserve"> </v>
      </c>
      <c r="T253" s="24"/>
      <c r="U253" s="24"/>
      <c r="V253" s="35"/>
      <c r="W253" s="19"/>
      <c r="X253" s="19"/>
    </row>
    <row r="254" spans="2:24" x14ac:dyDescent="0.25">
      <c r="B254" s="90"/>
      <c r="C254" s="90"/>
      <c r="D254" s="2" t="s">
        <v>468</v>
      </c>
      <c r="E254" s="4">
        <v>301</v>
      </c>
      <c r="F254" s="8" t="s">
        <v>220</v>
      </c>
      <c r="G254" s="19"/>
      <c r="H254" s="19" t="s">
        <v>290</v>
      </c>
      <c r="I254" s="9"/>
      <c r="J254" s="9"/>
      <c r="K254" s="9"/>
      <c r="L254" s="9"/>
      <c r="M254" s="30">
        <f t="shared" si="261"/>
        <v>0</v>
      </c>
      <c r="N254" s="30">
        <f t="shared" si="262"/>
        <v>0</v>
      </c>
      <c r="O254" s="30">
        <f t="shared" si="263"/>
        <v>0</v>
      </c>
      <c r="P254" s="21">
        <f t="shared" si="264"/>
        <v>0</v>
      </c>
      <c r="Q254" s="23">
        <f t="shared" si="265"/>
        <v>0</v>
      </c>
      <c r="R254" s="10" t="str">
        <f t="shared" si="266"/>
        <v xml:space="preserve"> </v>
      </c>
      <c r="S254" s="10" t="str">
        <f t="shared" si="267"/>
        <v xml:space="preserve"> </v>
      </c>
      <c r="T254" s="24"/>
      <c r="U254" s="24"/>
      <c r="V254" s="35"/>
      <c r="W254" s="19"/>
      <c r="X254" s="19"/>
    </row>
    <row r="255" spans="2:24" x14ac:dyDescent="0.25">
      <c r="B255" s="90"/>
      <c r="C255" s="90"/>
      <c r="D255" s="2" t="s">
        <v>471</v>
      </c>
      <c r="E255" s="4">
        <v>303</v>
      </c>
      <c r="F255" s="8" t="s">
        <v>221</v>
      </c>
      <c r="G255" s="19"/>
      <c r="H255" s="19" t="s">
        <v>290</v>
      </c>
      <c r="I255" s="9"/>
      <c r="J255" s="9"/>
      <c r="K255" s="9"/>
      <c r="L255" s="9"/>
      <c r="M255" s="30">
        <f t="shared" si="261"/>
        <v>0</v>
      </c>
      <c r="N255" s="30">
        <f t="shared" si="262"/>
        <v>0</v>
      </c>
      <c r="O255" s="30">
        <f t="shared" si="263"/>
        <v>0</v>
      </c>
      <c r="P255" s="21">
        <f t="shared" si="264"/>
        <v>0</v>
      </c>
      <c r="Q255" s="23">
        <f t="shared" si="265"/>
        <v>0</v>
      </c>
      <c r="R255" s="10" t="str">
        <f t="shared" si="266"/>
        <v xml:space="preserve"> </v>
      </c>
      <c r="S255" s="10" t="str">
        <f t="shared" si="267"/>
        <v xml:space="preserve"> </v>
      </c>
      <c r="T255" s="24"/>
      <c r="U255" s="24"/>
      <c r="V255" s="35"/>
      <c r="W255" s="19"/>
      <c r="X255" s="19"/>
    </row>
    <row r="256" spans="2:24" x14ac:dyDescent="0.25">
      <c r="B256" s="90"/>
      <c r="C256" s="90"/>
      <c r="D256" s="2" t="s">
        <v>470</v>
      </c>
      <c r="E256" s="4">
        <v>300</v>
      </c>
      <c r="F256" s="8" t="s">
        <v>258</v>
      </c>
      <c r="G256" s="19"/>
      <c r="H256" s="19" t="s">
        <v>290</v>
      </c>
      <c r="I256" s="9"/>
      <c r="J256" s="9"/>
      <c r="K256" s="9"/>
      <c r="L256" s="9"/>
      <c r="M256" s="30"/>
      <c r="N256" s="30"/>
      <c r="O256" s="30"/>
      <c r="P256" s="21"/>
      <c r="Q256" s="23"/>
      <c r="R256" s="10"/>
      <c r="S256" s="10"/>
      <c r="T256" s="36"/>
      <c r="U256" s="36"/>
      <c r="V256" s="35"/>
      <c r="W256" s="19"/>
      <c r="X256" s="19"/>
    </row>
    <row r="257" spans="2:24" x14ac:dyDescent="0.25">
      <c r="B257" s="25"/>
      <c r="C257" s="25"/>
      <c r="D257" s="26"/>
      <c r="E257" s="27"/>
      <c r="F257" s="26"/>
      <c r="G257" s="28"/>
      <c r="H257" s="28"/>
      <c r="I257" s="31">
        <f>SUM(I246:I256)</f>
        <v>0</v>
      </c>
      <c r="J257" s="31">
        <f t="shared" ref="J257:L257" si="268">SUM(J246:J256)</f>
        <v>0</v>
      </c>
      <c r="K257" s="31">
        <f t="shared" si="268"/>
        <v>0</v>
      </c>
      <c r="L257" s="31">
        <f t="shared" si="268"/>
        <v>0</v>
      </c>
      <c r="M257" s="32">
        <f>SUM(M246:M256)</f>
        <v>0</v>
      </c>
      <c r="N257" s="32">
        <f>SUM(N246:N256)</f>
        <v>0</v>
      </c>
      <c r="O257" s="32">
        <f t="shared" ref="O257:Q257" si="269">SUM(O246:O256)</f>
        <v>0</v>
      </c>
      <c r="P257" s="32">
        <f t="shared" si="269"/>
        <v>0</v>
      </c>
      <c r="Q257" s="32">
        <f t="shared" si="269"/>
        <v>0</v>
      </c>
      <c r="R257" s="29"/>
      <c r="S257" s="29"/>
      <c r="T257" s="31">
        <f t="shared" ref="T257:U257" si="270">SUM(T246:T256)</f>
        <v>0</v>
      </c>
      <c r="U257" s="31">
        <f t="shared" si="270"/>
        <v>0</v>
      </c>
      <c r="V257" s="31">
        <f t="shared" ref="V257:X257" si="271">SUM(V246:V256)</f>
        <v>0</v>
      </c>
      <c r="W257" s="31">
        <f t="shared" si="271"/>
        <v>0</v>
      </c>
      <c r="X257" s="31">
        <f t="shared" si="271"/>
        <v>0</v>
      </c>
    </row>
    <row r="258" spans="2:24" x14ac:dyDescent="0.25">
      <c r="B258" s="90" t="s">
        <v>222</v>
      </c>
      <c r="C258" s="90">
        <v>460</v>
      </c>
      <c r="D258" s="34" t="s">
        <v>472</v>
      </c>
      <c r="E258" s="4">
        <v>300</v>
      </c>
      <c r="F258" s="8" t="s">
        <v>226</v>
      </c>
      <c r="G258" s="19"/>
      <c r="H258" s="19" t="s">
        <v>290</v>
      </c>
      <c r="I258" s="9"/>
      <c r="J258" s="9"/>
      <c r="K258" s="9"/>
      <c r="L258" s="9"/>
      <c r="M258" s="30">
        <f t="shared" ref="M258:M261" si="272">I258*$I$277+J258*$J$277+K258*$K$277</f>
        <v>0</v>
      </c>
      <c r="N258" s="30">
        <f t="shared" ref="N258:N261" si="273">I258*$I$278+J258*$J$278+K258*$K$278</f>
        <v>0</v>
      </c>
      <c r="O258" s="30">
        <f t="shared" ref="O258:O261" si="274">I258*$I$279+J258*$J$279+K258*$K$279</f>
        <v>0</v>
      </c>
      <c r="P258" s="21">
        <f t="shared" ref="P258:P261" si="275">$I$280*M258</f>
        <v>0</v>
      </c>
      <c r="Q258" s="23">
        <f t="shared" ref="Q258:Q261" si="276">O258+P258</f>
        <v>0</v>
      </c>
      <c r="R258" s="10" t="str">
        <f t="shared" ref="R258:R261" si="277">IF(M258=0," ","ago-set 2014")</f>
        <v xml:space="preserve"> </v>
      </c>
      <c r="S258" s="10" t="str">
        <f t="shared" ref="S258:S261" si="278">IF(M258=0," ","oct-nov 2014")</f>
        <v xml:space="preserve"> </v>
      </c>
      <c r="T258" s="24"/>
      <c r="U258" s="24"/>
      <c r="V258" s="8"/>
      <c r="W258" s="19"/>
      <c r="X258" s="19"/>
    </row>
    <row r="259" spans="2:24" x14ac:dyDescent="0.25">
      <c r="B259" s="90"/>
      <c r="C259" s="90"/>
      <c r="D259" s="34" t="s">
        <v>472</v>
      </c>
      <c r="E259" s="4">
        <v>300</v>
      </c>
      <c r="F259" s="8" t="s">
        <v>224</v>
      </c>
      <c r="G259" s="19"/>
      <c r="H259" s="19" t="s">
        <v>290</v>
      </c>
      <c r="I259" s="9"/>
      <c r="J259" s="9"/>
      <c r="K259" s="9"/>
      <c r="L259" s="9"/>
      <c r="M259" s="30">
        <f t="shared" si="272"/>
        <v>0</v>
      </c>
      <c r="N259" s="30">
        <f t="shared" si="273"/>
        <v>0</v>
      </c>
      <c r="O259" s="30">
        <f t="shared" si="274"/>
        <v>0</v>
      </c>
      <c r="P259" s="21">
        <f t="shared" si="275"/>
        <v>0</v>
      </c>
      <c r="Q259" s="23">
        <f t="shared" si="276"/>
        <v>0</v>
      </c>
      <c r="R259" s="10" t="str">
        <f t="shared" si="277"/>
        <v xml:space="preserve"> </v>
      </c>
      <c r="S259" s="10" t="str">
        <f t="shared" si="278"/>
        <v xml:space="preserve"> </v>
      </c>
      <c r="T259" s="24"/>
      <c r="U259" s="24"/>
      <c r="V259" s="8"/>
      <c r="W259" s="19"/>
      <c r="X259" s="19"/>
    </row>
    <row r="260" spans="2:24" x14ac:dyDescent="0.25">
      <c r="B260" s="90"/>
      <c r="C260" s="90"/>
      <c r="D260" s="34" t="s">
        <v>472</v>
      </c>
      <c r="E260" s="4">
        <v>300</v>
      </c>
      <c r="F260" s="8" t="s">
        <v>223</v>
      </c>
      <c r="G260" s="19"/>
      <c r="H260" s="19" t="s">
        <v>290</v>
      </c>
      <c r="I260" s="9"/>
      <c r="J260" s="9"/>
      <c r="K260" s="9"/>
      <c r="L260" s="9"/>
      <c r="M260" s="30">
        <f t="shared" si="272"/>
        <v>0</v>
      </c>
      <c r="N260" s="30">
        <f t="shared" si="273"/>
        <v>0</v>
      </c>
      <c r="O260" s="30">
        <f t="shared" si="274"/>
        <v>0</v>
      </c>
      <c r="P260" s="21">
        <f t="shared" si="275"/>
        <v>0</v>
      </c>
      <c r="Q260" s="23">
        <f t="shared" si="276"/>
        <v>0</v>
      </c>
      <c r="R260" s="10" t="str">
        <f t="shared" si="277"/>
        <v xml:space="preserve"> </v>
      </c>
      <c r="S260" s="10" t="str">
        <f t="shared" si="278"/>
        <v xml:space="preserve"> </v>
      </c>
      <c r="T260" s="24"/>
      <c r="U260" s="24"/>
      <c r="V260" s="8"/>
      <c r="W260" s="19"/>
      <c r="X260" s="19"/>
    </row>
    <row r="261" spans="2:24" x14ac:dyDescent="0.25">
      <c r="B261" s="90"/>
      <c r="C261" s="90"/>
      <c r="D261" s="34" t="s">
        <v>472</v>
      </c>
      <c r="E261" s="4">
        <v>300</v>
      </c>
      <c r="F261" s="8" t="s">
        <v>225</v>
      </c>
      <c r="G261" s="19"/>
      <c r="H261" s="19" t="s">
        <v>290</v>
      </c>
      <c r="I261" s="9"/>
      <c r="J261" s="9"/>
      <c r="K261" s="9"/>
      <c r="L261" s="9"/>
      <c r="M261" s="30">
        <f t="shared" si="272"/>
        <v>0</v>
      </c>
      <c r="N261" s="30">
        <f t="shared" si="273"/>
        <v>0</v>
      </c>
      <c r="O261" s="30">
        <f t="shared" si="274"/>
        <v>0</v>
      </c>
      <c r="P261" s="21">
        <f t="shared" si="275"/>
        <v>0</v>
      </c>
      <c r="Q261" s="23">
        <f t="shared" si="276"/>
        <v>0</v>
      </c>
      <c r="R261" s="10" t="str">
        <f t="shared" si="277"/>
        <v xml:space="preserve"> </v>
      </c>
      <c r="S261" s="10" t="str">
        <f t="shared" si="278"/>
        <v xml:space="preserve"> </v>
      </c>
      <c r="T261" s="24"/>
      <c r="U261" s="24"/>
      <c r="V261" s="8"/>
      <c r="W261" s="19"/>
      <c r="X261" s="19"/>
    </row>
    <row r="262" spans="2:24" x14ac:dyDescent="0.25">
      <c r="B262" s="90"/>
      <c r="C262" s="90"/>
      <c r="D262" s="34" t="s">
        <v>472</v>
      </c>
      <c r="E262" s="4">
        <v>300</v>
      </c>
      <c r="F262" s="8" t="s">
        <v>255</v>
      </c>
      <c r="G262" s="19"/>
      <c r="H262" s="19" t="s">
        <v>290</v>
      </c>
      <c r="I262" s="9"/>
      <c r="J262" s="9"/>
      <c r="K262" s="9"/>
      <c r="L262" s="9"/>
      <c r="M262" s="30"/>
      <c r="N262" s="30"/>
      <c r="O262" s="30"/>
      <c r="P262" s="21"/>
      <c r="Q262" s="23"/>
      <c r="R262" s="10"/>
      <c r="S262" s="10"/>
      <c r="T262" s="8"/>
      <c r="U262" s="8"/>
      <c r="V262" s="8"/>
      <c r="W262" s="19"/>
      <c r="X262" s="19"/>
    </row>
    <row r="263" spans="2:24" x14ac:dyDescent="0.25">
      <c r="B263" s="25"/>
      <c r="C263" s="25"/>
      <c r="D263" s="26"/>
      <c r="E263" s="27"/>
      <c r="F263" s="26"/>
      <c r="G263" s="28"/>
      <c r="H263" s="28"/>
      <c r="I263" s="31">
        <f>SUM(I258:I262)</f>
        <v>0</v>
      </c>
      <c r="J263" s="31">
        <f t="shared" ref="J263:L263" si="279">SUM(J258:J262)</f>
        <v>0</v>
      </c>
      <c r="K263" s="31">
        <f t="shared" si="279"/>
        <v>0</v>
      </c>
      <c r="L263" s="31">
        <f t="shared" si="279"/>
        <v>0</v>
      </c>
      <c r="M263" s="32">
        <f>SUM(M258:M262)</f>
        <v>0</v>
      </c>
      <c r="N263" s="32">
        <f>SUM(N258:N262)</f>
        <v>0</v>
      </c>
      <c r="O263" s="32">
        <f t="shared" ref="O263:Q263" si="280">SUM(O258:O262)</f>
        <v>0</v>
      </c>
      <c r="P263" s="32">
        <f t="shared" si="280"/>
        <v>0</v>
      </c>
      <c r="Q263" s="32">
        <f t="shared" si="280"/>
        <v>0</v>
      </c>
      <c r="R263" s="29"/>
      <c r="S263" s="29"/>
      <c r="T263" s="31">
        <f t="shared" ref="T263:U263" si="281">SUM(T258:T262)</f>
        <v>0</v>
      </c>
      <c r="U263" s="31">
        <f t="shared" si="281"/>
        <v>0</v>
      </c>
      <c r="V263" s="31">
        <f t="shared" ref="V263:X263" si="282">SUM(V258:V262)</f>
        <v>0</v>
      </c>
      <c r="W263" s="31">
        <f t="shared" si="282"/>
        <v>0</v>
      </c>
      <c r="X263" s="31">
        <f t="shared" si="282"/>
        <v>0</v>
      </c>
    </row>
    <row r="264" spans="2:24" x14ac:dyDescent="0.25">
      <c r="B264" s="90" t="s">
        <v>227</v>
      </c>
      <c r="C264" s="90">
        <v>461</v>
      </c>
      <c r="D264" s="8" t="s">
        <v>473</v>
      </c>
      <c r="E264" s="4">
        <v>302</v>
      </c>
      <c r="F264" s="8" t="s">
        <v>229</v>
      </c>
      <c r="G264" s="19"/>
      <c r="H264" s="19" t="s">
        <v>290</v>
      </c>
      <c r="I264" s="9"/>
      <c r="J264" s="9"/>
      <c r="K264" s="9"/>
      <c r="L264" s="9"/>
      <c r="M264" s="30">
        <f t="shared" ref="M264:M266" si="283">I264*$I$277+J264*$J$277+K264*$K$277</f>
        <v>0</v>
      </c>
      <c r="N264" s="30">
        <f t="shared" ref="N264:N266" si="284">I264*$I$278+J264*$J$278+K264*$K$278</f>
        <v>0</v>
      </c>
      <c r="O264" s="30">
        <f t="shared" ref="O264:O266" si="285">I264*$I$279+J264*$J$279+K264*$K$279</f>
        <v>0</v>
      </c>
      <c r="P264" s="21">
        <f t="shared" ref="P264:P266" si="286">$I$280*M264</f>
        <v>0</v>
      </c>
      <c r="Q264" s="23">
        <f t="shared" ref="Q264:Q266" si="287">O264+P264</f>
        <v>0</v>
      </c>
      <c r="R264" s="10" t="str">
        <f t="shared" ref="R264:R266" si="288">IF(M264=0," ","ago-set 2014")</f>
        <v xml:space="preserve"> </v>
      </c>
      <c r="S264" s="10" t="str">
        <f t="shared" ref="S264:S266" si="289">IF(M264=0," ","oct-nov 2014")</f>
        <v xml:space="preserve"> </v>
      </c>
      <c r="T264" s="24"/>
      <c r="U264" s="24"/>
      <c r="V264" s="35"/>
      <c r="W264" s="19"/>
      <c r="X264" s="19"/>
    </row>
    <row r="265" spans="2:24" x14ac:dyDescent="0.25">
      <c r="B265" s="90"/>
      <c r="C265" s="90"/>
      <c r="D265" s="8" t="s">
        <v>474</v>
      </c>
      <c r="E265" s="4">
        <v>301</v>
      </c>
      <c r="F265" s="8" t="s">
        <v>228</v>
      </c>
      <c r="G265" s="19"/>
      <c r="H265" s="19" t="s">
        <v>290</v>
      </c>
      <c r="I265" s="9"/>
      <c r="J265" s="9"/>
      <c r="K265" s="9"/>
      <c r="L265" s="9"/>
      <c r="M265" s="30">
        <f t="shared" si="283"/>
        <v>0</v>
      </c>
      <c r="N265" s="30">
        <f t="shared" si="284"/>
        <v>0</v>
      </c>
      <c r="O265" s="30">
        <f t="shared" si="285"/>
        <v>0</v>
      </c>
      <c r="P265" s="21">
        <f t="shared" si="286"/>
        <v>0</v>
      </c>
      <c r="Q265" s="23">
        <f t="shared" si="287"/>
        <v>0</v>
      </c>
      <c r="R265" s="10" t="str">
        <f t="shared" si="288"/>
        <v xml:space="preserve"> </v>
      </c>
      <c r="S265" s="10" t="str">
        <f t="shared" si="289"/>
        <v xml:space="preserve"> </v>
      </c>
      <c r="T265" s="24"/>
      <c r="U265" s="24"/>
      <c r="V265" s="35"/>
      <c r="W265" s="19"/>
      <c r="X265" s="19"/>
    </row>
    <row r="266" spans="2:24" x14ac:dyDescent="0.25">
      <c r="B266" s="90"/>
      <c r="C266" s="90"/>
      <c r="D266" s="8" t="s">
        <v>475</v>
      </c>
      <c r="E266" s="4">
        <v>302</v>
      </c>
      <c r="F266" s="8" t="s">
        <v>230</v>
      </c>
      <c r="G266" s="19"/>
      <c r="H266" s="19" t="s">
        <v>290</v>
      </c>
      <c r="I266" s="9"/>
      <c r="J266" s="9"/>
      <c r="K266" s="9"/>
      <c r="L266" s="9"/>
      <c r="M266" s="30">
        <f t="shared" si="283"/>
        <v>0</v>
      </c>
      <c r="N266" s="30">
        <f t="shared" si="284"/>
        <v>0</v>
      </c>
      <c r="O266" s="30">
        <f t="shared" si="285"/>
        <v>0</v>
      </c>
      <c r="P266" s="21">
        <f t="shared" si="286"/>
        <v>0</v>
      </c>
      <c r="Q266" s="23">
        <f t="shared" si="287"/>
        <v>0</v>
      </c>
      <c r="R266" s="10" t="str">
        <f t="shared" si="288"/>
        <v xml:space="preserve"> </v>
      </c>
      <c r="S266" s="10" t="str">
        <f t="shared" si="289"/>
        <v xml:space="preserve"> </v>
      </c>
      <c r="T266" s="24"/>
      <c r="U266" s="24"/>
      <c r="V266" s="35"/>
      <c r="W266" s="19"/>
      <c r="X266" s="19"/>
    </row>
    <row r="267" spans="2:24" x14ac:dyDescent="0.25">
      <c r="B267" s="90"/>
      <c r="C267" s="90"/>
      <c r="D267" s="8" t="s">
        <v>476</v>
      </c>
      <c r="E267" s="4">
        <v>300</v>
      </c>
      <c r="F267" s="8" t="s">
        <v>256</v>
      </c>
      <c r="G267" s="19"/>
      <c r="H267" s="19" t="s">
        <v>290</v>
      </c>
      <c r="I267" s="9"/>
      <c r="J267" s="9"/>
      <c r="K267" s="9"/>
      <c r="L267" s="9"/>
      <c r="M267" s="30"/>
      <c r="N267" s="30"/>
      <c r="O267" s="30"/>
      <c r="P267" s="21"/>
      <c r="Q267" s="23"/>
      <c r="R267" s="10"/>
      <c r="S267" s="10"/>
      <c r="T267" s="24"/>
      <c r="U267" s="24"/>
      <c r="V267" s="35"/>
      <c r="W267" s="19"/>
      <c r="X267" s="19"/>
    </row>
    <row r="268" spans="2:24" x14ac:dyDescent="0.25">
      <c r="B268" s="25"/>
      <c r="C268" s="25"/>
      <c r="D268" s="26"/>
      <c r="E268" s="27"/>
      <c r="F268" s="26"/>
      <c r="G268" s="28"/>
      <c r="H268" s="28"/>
      <c r="I268" s="31">
        <f>SUM(I264:I267)</f>
        <v>0</v>
      </c>
      <c r="J268" s="31">
        <f t="shared" ref="J268:L268" si="290">SUM(J264:J267)</f>
        <v>0</v>
      </c>
      <c r="K268" s="31">
        <f t="shared" si="290"/>
        <v>0</v>
      </c>
      <c r="L268" s="31">
        <f t="shared" si="290"/>
        <v>0</v>
      </c>
      <c r="M268" s="32">
        <f>SUM(M264:M267)</f>
        <v>0</v>
      </c>
      <c r="N268" s="32">
        <f>SUM(N264:N267)</f>
        <v>0</v>
      </c>
      <c r="O268" s="32">
        <f t="shared" ref="O268:Q268" si="291">SUM(O264:O267)</f>
        <v>0</v>
      </c>
      <c r="P268" s="32">
        <f t="shared" si="291"/>
        <v>0</v>
      </c>
      <c r="Q268" s="32">
        <f t="shared" si="291"/>
        <v>0</v>
      </c>
      <c r="R268" s="29"/>
      <c r="S268" s="29"/>
      <c r="T268" s="31">
        <f t="shared" ref="T268:U268" si="292">SUM(T264:T267)</f>
        <v>0</v>
      </c>
      <c r="U268" s="31">
        <f t="shared" si="292"/>
        <v>0</v>
      </c>
      <c r="V268" s="31">
        <f t="shared" ref="V268:X268" si="293">SUM(V264:V267)</f>
        <v>0</v>
      </c>
      <c r="W268" s="31">
        <f t="shared" si="293"/>
        <v>0</v>
      </c>
      <c r="X268" s="31">
        <f t="shared" si="293"/>
        <v>0</v>
      </c>
    </row>
    <row r="269" spans="2:24" x14ac:dyDescent="0.25">
      <c r="B269" s="90" t="s">
        <v>231</v>
      </c>
      <c r="C269" s="90">
        <v>462</v>
      </c>
      <c r="D269" s="8" t="s">
        <v>477</v>
      </c>
      <c r="E269" s="4">
        <v>300</v>
      </c>
      <c r="F269" s="8" t="s">
        <v>233</v>
      </c>
      <c r="G269" s="19"/>
      <c r="H269" s="19" t="s">
        <v>290</v>
      </c>
      <c r="I269" s="9"/>
      <c r="J269" s="9"/>
      <c r="K269" s="9"/>
      <c r="L269" s="9"/>
      <c r="M269" s="30">
        <f t="shared" ref="M269:M272" si="294">I269*$I$277+J269*$J$277+K269*$K$277</f>
        <v>0</v>
      </c>
      <c r="N269" s="30">
        <f t="shared" ref="N269:N272" si="295">I269*$I$278+J269*$J$278+K269*$K$278</f>
        <v>0</v>
      </c>
      <c r="O269" s="30">
        <f t="shared" ref="O269:O272" si="296">I269*$I$279+J269*$J$279+K269*$K$279</f>
        <v>0</v>
      </c>
      <c r="P269" s="21">
        <f t="shared" ref="P269:P272" si="297">$I$280*M269</f>
        <v>0</v>
      </c>
      <c r="Q269" s="23">
        <f t="shared" ref="Q269:Q272" si="298">O269+P269</f>
        <v>0</v>
      </c>
      <c r="R269" s="10" t="str">
        <f t="shared" ref="R269:R272" si="299">IF(M269=0," ","ago-set 2014")</f>
        <v xml:space="preserve"> </v>
      </c>
      <c r="S269" s="10" t="str">
        <f t="shared" ref="S269:S272" si="300">IF(M269=0," ","oct-nov 2014")</f>
        <v xml:space="preserve"> </v>
      </c>
      <c r="T269" s="24"/>
      <c r="U269" s="24"/>
      <c r="V269" s="8"/>
      <c r="W269" s="19"/>
      <c r="X269" s="19"/>
    </row>
    <row r="270" spans="2:24" x14ac:dyDescent="0.25">
      <c r="B270" s="90"/>
      <c r="C270" s="90"/>
      <c r="D270" s="8" t="s">
        <v>477</v>
      </c>
      <c r="E270" s="4">
        <v>300</v>
      </c>
      <c r="F270" s="8" t="s">
        <v>232</v>
      </c>
      <c r="G270" s="19"/>
      <c r="H270" s="19" t="s">
        <v>290</v>
      </c>
      <c r="I270" s="9"/>
      <c r="J270" s="9"/>
      <c r="K270" s="9"/>
      <c r="L270" s="9"/>
      <c r="M270" s="30">
        <f t="shared" si="294"/>
        <v>0</v>
      </c>
      <c r="N270" s="30">
        <f t="shared" si="295"/>
        <v>0</v>
      </c>
      <c r="O270" s="30">
        <f t="shared" si="296"/>
        <v>0</v>
      </c>
      <c r="P270" s="21">
        <f t="shared" si="297"/>
        <v>0</v>
      </c>
      <c r="Q270" s="23">
        <f t="shared" si="298"/>
        <v>0</v>
      </c>
      <c r="R270" s="10" t="str">
        <f t="shared" si="299"/>
        <v xml:space="preserve"> </v>
      </c>
      <c r="S270" s="10" t="str">
        <f t="shared" si="300"/>
        <v xml:space="preserve"> </v>
      </c>
      <c r="T270" s="24"/>
      <c r="U270" s="24"/>
      <c r="V270" s="8"/>
      <c r="W270" s="19"/>
      <c r="X270" s="19"/>
    </row>
    <row r="271" spans="2:24" x14ac:dyDescent="0.25">
      <c r="B271" s="90"/>
      <c r="C271" s="90"/>
      <c r="D271" s="8" t="s">
        <v>477</v>
      </c>
      <c r="E271" s="4">
        <v>300</v>
      </c>
      <c r="F271" s="8" t="s">
        <v>234</v>
      </c>
      <c r="G271" s="19"/>
      <c r="H271" s="19" t="s">
        <v>290</v>
      </c>
      <c r="I271" s="9"/>
      <c r="J271" s="9"/>
      <c r="K271" s="9"/>
      <c r="L271" s="9"/>
      <c r="M271" s="30">
        <f t="shared" si="294"/>
        <v>0</v>
      </c>
      <c r="N271" s="30">
        <f t="shared" si="295"/>
        <v>0</v>
      </c>
      <c r="O271" s="30">
        <f t="shared" si="296"/>
        <v>0</v>
      </c>
      <c r="P271" s="21">
        <f t="shared" si="297"/>
        <v>0</v>
      </c>
      <c r="Q271" s="23">
        <f t="shared" si="298"/>
        <v>0</v>
      </c>
      <c r="R271" s="10" t="str">
        <f t="shared" si="299"/>
        <v xml:space="preserve"> </v>
      </c>
      <c r="S271" s="10" t="str">
        <f t="shared" si="300"/>
        <v xml:space="preserve"> </v>
      </c>
      <c r="T271" s="24"/>
      <c r="U271" s="24"/>
      <c r="V271" s="8"/>
      <c r="W271" s="19"/>
      <c r="X271" s="19"/>
    </row>
    <row r="272" spans="2:24" x14ac:dyDescent="0.25">
      <c r="B272" s="90"/>
      <c r="C272" s="90"/>
      <c r="D272" s="8" t="s">
        <v>477</v>
      </c>
      <c r="E272" s="4">
        <v>300</v>
      </c>
      <c r="F272" s="8" t="s">
        <v>235</v>
      </c>
      <c r="G272" s="19"/>
      <c r="H272" s="19" t="s">
        <v>290</v>
      </c>
      <c r="I272" s="9"/>
      <c r="J272" s="9"/>
      <c r="K272" s="9"/>
      <c r="L272" s="9"/>
      <c r="M272" s="30">
        <f t="shared" si="294"/>
        <v>0</v>
      </c>
      <c r="N272" s="30">
        <f t="shared" si="295"/>
        <v>0</v>
      </c>
      <c r="O272" s="30">
        <f t="shared" si="296"/>
        <v>0</v>
      </c>
      <c r="P272" s="21">
        <f t="shared" si="297"/>
        <v>0</v>
      </c>
      <c r="Q272" s="23">
        <f t="shared" si="298"/>
        <v>0</v>
      </c>
      <c r="R272" s="10" t="str">
        <f t="shared" si="299"/>
        <v xml:space="preserve"> </v>
      </c>
      <c r="S272" s="10" t="str">
        <f t="shared" si="300"/>
        <v xml:space="preserve"> </v>
      </c>
      <c r="T272" s="24"/>
      <c r="U272" s="24"/>
      <c r="V272" s="8"/>
      <c r="W272" s="19"/>
      <c r="X272" s="19"/>
    </row>
    <row r="273" spans="2:25" x14ac:dyDescent="0.25">
      <c r="B273" s="90"/>
      <c r="C273" s="90"/>
      <c r="D273" s="8" t="s">
        <v>477</v>
      </c>
      <c r="E273" s="4">
        <v>300</v>
      </c>
      <c r="F273" s="8" t="s">
        <v>257</v>
      </c>
      <c r="G273" s="19"/>
      <c r="H273" s="19" t="s">
        <v>290</v>
      </c>
      <c r="I273" s="9"/>
      <c r="J273" s="9"/>
      <c r="K273" s="9"/>
      <c r="L273" s="9"/>
      <c r="M273" s="30"/>
      <c r="N273" s="30"/>
      <c r="O273" s="30"/>
      <c r="P273" s="21"/>
      <c r="Q273" s="23"/>
      <c r="R273" s="10"/>
      <c r="S273" s="10"/>
      <c r="T273" s="24"/>
      <c r="U273" s="24"/>
      <c r="V273" s="8"/>
      <c r="W273" s="19"/>
      <c r="X273" s="19"/>
    </row>
    <row r="274" spans="2:25" x14ac:dyDescent="0.25">
      <c r="B274" s="25"/>
      <c r="C274" s="25"/>
      <c r="D274" s="26"/>
      <c r="E274" s="27"/>
      <c r="F274" s="26"/>
      <c r="G274" s="28"/>
      <c r="H274" s="28"/>
      <c r="I274" s="31">
        <f>SUM(I269:I273)</f>
        <v>0</v>
      </c>
      <c r="J274" s="31">
        <f t="shared" ref="J274:L274" si="301">SUM(J269:J273)</f>
        <v>0</v>
      </c>
      <c r="K274" s="31">
        <f t="shared" si="301"/>
        <v>0</v>
      </c>
      <c r="L274" s="31">
        <f t="shared" si="301"/>
        <v>0</v>
      </c>
      <c r="M274" s="32">
        <f>SUM(M269:M273)</f>
        <v>0</v>
      </c>
      <c r="N274" s="32">
        <f>SUM(N269:N273)</f>
        <v>0</v>
      </c>
      <c r="O274" s="32">
        <f t="shared" ref="O274:Q274" si="302">SUM(O269:O273)</f>
        <v>0</v>
      </c>
      <c r="P274" s="32">
        <f t="shared" si="302"/>
        <v>0</v>
      </c>
      <c r="Q274" s="32">
        <f t="shared" si="302"/>
        <v>0</v>
      </c>
      <c r="R274" s="29"/>
      <c r="S274" s="29"/>
      <c r="T274" s="31">
        <f t="shared" ref="T274:U274" si="303">SUM(T269:T273)</f>
        <v>0</v>
      </c>
      <c r="U274" s="31">
        <f t="shared" si="303"/>
        <v>0</v>
      </c>
      <c r="V274" s="31">
        <f t="shared" ref="V274:X274" si="304">SUM(V269:V273)</f>
        <v>0</v>
      </c>
      <c r="W274" s="31">
        <f t="shared" si="304"/>
        <v>0</v>
      </c>
      <c r="X274" s="31">
        <f t="shared" si="304"/>
        <v>0</v>
      </c>
    </row>
    <row r="275" spans="2:25" s="47" customFormat="1" ht="20.25" customHeight="1" x14ac:dyDescent="0.2">
      <c r="B275" s="42" t="s">
        <v>261</v>
      </c>
      <c r="C275" s="42"/>
      <c r="D275" s="43"/>
      <c r="E275" s="44"/>
      <c r="F275" s="43"/>
      <c r="G275" s="45"/>
      <c r="H275" s="45"/>
      <c r="I275" s="46">
        <f>+I16+I38+I48+I60+I73+I88+I91+I106+I115+I128+I135+I149+I166+I171+I180+I191+I201+I206+I211+I216+I229+I245+I257+I263+I268+I274</f>
        <v>5839</v>
      </c>
      <c r="J275" s="46">
        <f t="shared" ref="J275:X275" si="305">+J16+J38+J48+J60+J73+J88+J91+J106+J115+J128+J135+J149+J166+J171+J180+J191+J201+J206+J211+J216+J229+J245+J257+J263+J268+J274</f>
        <v>6116</v>
      </c>
      <c r="K275" s="46">
        <f t="shared" si="305"/>
        <v>1510</v>
      </c>
      <c r="L275" s="46">
        <f t="shared" si="305"/>
        <v>95</v>
      </c>
      <c r="M275" s="48">
        <f t="shared" si="305"/>
        <v>1722986</v>
      </c>
      <c r="N275" s="48">
        <f t="shared" si="305"/>
        <v>37979.484552519993</v>
      </c>
      <c r="O275" s="48">
        <f t="shared" si="305"/>
        <v>36979831.526814215</v>
      </c>
      <c r="P275" s="48">
        <f t="shared" si="305"/>
        <v>4734305.9379175482</v>
      </c>
      <c r="Q275" s="48">
        <f t="shared" si="305"/>
        <v>41714137.464731768</v>
      </c>
      <c r="R275" s="46"/>
      <c r="S275" s="46"/>
      <c r="T275" s="46">
        <f>+T16+T38+T48+T60+T73+T88+T91+T106+T115+T128+T135+T149+T166+T171+T180+T191+T201+T206+T211+T216+T229+T245+T257+T263+T268+T274</f>
        <v>9337</v>
      </c>
      <c r="U275" s="46">
        <f t="shared" si="305"/>
        <v>5995</v>
      </c>
      <c r="V275" s="46">
        <f t="shared" si="305"/>
        <v>0</v>
      </c>
      <c r="W275" s="46">
        <f t="shared" si="305"/>
        <v>0</v>
      </c>
      <c r="X275" s="46">
        <f t="shared" si="305"/>
        <v>0</v>
      </c>
    </row>
    <row r="276" spans="2:25" x14ac:dyDescent="0.25">
      <c r="B276" s="18" t="s">
        <v>509</v>
      </c>
      <c r="P276" s="61"/>
    </row>
    <row r="277" spans="2:25" x14ac:dyDescent="0.25">
      <c r="B277" s="60"/>
      <c r="H277" s="52" t="s">
        <v>274</v>
      </c>
      <c r="I277" s="49">
        <v>142</v>
      </c>
      <c r="J277" s="49">
        <v>110.5</v>
      </c>
      <c r="K277" s="49">
        <v>142</v>
      </c>
      <c r="L277" s="49">
        <v>38</v>
      </c>
      <c r="M277" s="7" t="s">
        <v>481</v>
      </c>
      <c r="P277" s="54"/>
      <c r="U277" s="80"/>
      <c r="Y277" s="80"/>
    </row>
    <row r="278" spans="2:25" x14ac:dyDescent="0.25">
      <c r="H278" s="52" t="s">
        <v>479</v>
      </c>
      <c r="I278" s="51">
        <v>2.9852183600000002</v>
      </c>
      <c r="J278" s="51">
        <v>2.6178641800000002</v>
      </c>
      <c r="K278" s="51">
        <v>2.9852183600000002</v>
      </c>
      <c r="L278" s="51">
        <v>0.31850000000000001</v>
      </c>
      <c r="M278" s="7" t="s">
        <v>482</v>
      </c>
      <c r="O278" s="64"/>
      <c r="P278" s="53"/>
    </row>
    <row r="279" spans="2:25" x14ac:dyDescent="0.25">
      <c r="H279" s="52" t="s">
        <v>283</v>
      </c>
      <c r="I279" s="50">
        <v>2997.7357886406749</v>
      </c>
      <c r="J279" s="50">
        <v>2438.5122982494931</v>
      </c>
      <c r="K279" s="50">
        <v>2997.7357886406749</v>
      </c>
      <c r="L279" s="50">
        <v>374</v>
      </c>
      <c r="M279" s="7" t="s">
        <v>483</v>
      </c>
    </row>
    <row r="280" spans="2:25" x14ac:dyDescent="0.25">
      <c r="H280" s="62" t="s">
        <v>480</v>
      </c>
      <c r="I280" s="75">
        <v>2.7477332595375406</v>
      </c>
      <c r="J280" s="75">
        <v>2.7477332595375406</v>
      </c>
      <c r="K280" s="75">
        <v>2.7477332595375406</v>
      </c>
      <c r="L280" s="75">
        <v>2.7477332595375406</v>
      </c>
      <c r="M280" s="7" t="s">
        <v>484</v>
      </c>
    </row>
    <row r="282" spans="2:25" x14ac:dyDescent="0.25">
      <c r="B282" s="41"/>
    </row>
    <row r="284" spans="2:25" x14ac:dyDescent="0.25">
      <c r="I284" s="55"/>
    </row>
    <row r="285" spans="2:25" x14ac:dyDescent="0.25">
      <c r="I285" s="63"/>
    </row>
    <row r="294" spans="6:14" x14ac:dyDescent="0.25">
      <c r="F294" s="5" t="s">
        <v>515</v>
      </c>
    </row>
    <row r="295" spans="6:14" x14ac:dyDescent="0.25">
      <c r="F295" s="8" t="s">
        <v>150</v>
      </c>
      <c r="I295" s="9">
        <v>153</v>
      </c>
      <c r="J295" s="9">
        <v>352</v>
      </c>
      <c r="K295" s="9">
        <v>0</v>
      </c>
      <c r="L295" s="86">
        <f t="shared" ref="L295:L301" si="306">SUM(I295:K295)</f>
        <v>505</v>
      </c>
      <c r="M295" s="7">
        <v>528</v>
      </c>
      <c r="N295" s="86">
        <f>+L295-M295</f>
        <v>-23</v>
      </c>
    </row>
    <row r="296" spans="6:14" x14ac:dyDescent="0.25">
      <c r="F296" s="8" t="s">
        <v>151</v>
      </c>
      <c r="I296" s="9">
        <v>140</v>
      </c>
      <c r="J296" s="9">
        <v>115</v>
      </c>
      <c r="K296" s="9">
        <v>0</v>
      </c>
      <c r="L296" s="86">
        <f t="shared" si="306"/>
        <v>255</v>
      </c>
      <c r="M296" s="7">
        <v>255</v>
      </c>
      <c r="N296" s="86">
        <f t="shared" ref="N296:N312" si="307">+L296-M296</f>
        <v>0</v>
      </c>
    </row>
    <row r="297" spans="6:14" x14ac:dyDescent="0.25">
      <c r="F297" s="8" t="s">
        <v>152</v>
      </c>
      <c r="I297" s="9">
        <v>112</v>
      </c>
      <c r="J297" s="9">
        <v>87</v>
      </c>
      <c r="K297" s="9">
        <v>0</v>
      </c>
      <c r="L297" s="86">
        <f t="shared" si="306"/>
        <v>199</v>
      </c>
      <c r="M297" s="7">
        <v>159</v>
      </c>
      <c r="N297" s="86">
        <f t="shared" si="307"/>
        <v>40</v>
      </c>
    </row>
    <row r="298" spans="6:14" x14ac:dyDescent="0.25">
      <c r="F298" s="8" t="s">
        <v>153</v>
      </c>
      <c r="I298" s="9">
        <v>148</v>
      </c>
      <c r="J298" s="9">
        <v>248</v>
      </c>
      <c r="K298" s="9">
        <v>0</v>
      </c>
      <c r="L298" s="86">
        <f t="shared" si="306"/>
        <v>396</v>
      </c>
      <c r="M298" s="86">
        <f>+L298</f>
        <v>396</v>
      </c>
      <c r="N298" s="86">
        <f t="shared" si="307"/>
        <v>0</v>
      </c>
    </row>
    <row r="299" spans="6:14" x14ac:dyDescent="0.25">
      <c r="F299" s="8" t="s">
        <v>154</v>
      </c>
      <c r="I299" s="9">
        <v>135</v>
      </c>
      <c r="J299" s="9">
        <v>234</v>
      </c>
      <c r="K299" s="9">
        <v>7</v>
      </c>
      <c r="L299" s="86">
        <f t="shared" si="306"/>
        <v>376</v>
      </c>
      <c r="M299" s="86">
        <f t="shared" ref="M299:M301" si="308">+L299</f>
        <v>376</v>
      </c>
      <c r="N299" s="86">
        <f t="shared" si="307"/>
        <v>0</v>
      </c>
    </row>
    <row r="300" spans="6:14" x14ac:dyDescent="0.25">
      <c r="F300" s="8" t="s">
        <v>155</v>
      </c>
      <c r="I300" s="9">
        <v>131</v>
      </c>
      <c r="J300" s="9">
        <v>203</v>
      </c>
      <c r="K300" s="9">
        <v>0</v>
      </c>
      <c r="L300" s="86">
        <f t="shared" si="306"/>
        <v>334</v>
      </c>
      <c r="M300" s="86">
        <f t="shared" si="308"/>
        <v>334</v>
      </c>
      <c r="N300" s="86">
        <f t="shared" si="307"/>
        <v>0</v>
      </c>
    </row>
    <row r="301" spans="6:14" x14ac:dyDescent="0.25">
      <c r="F301" s="8" t="s">
        <v>156</v>
      </c>
      <c r="I301" s="9">
        <v>90</v>
      </c>
      <c r="J301" s="9">
        <v>69</v>
      </c>
      <c r="K301" s="9">
        <v>3</v>
      </c>
      <c r="L301" s="86">
        <f t="shared" si="306"/>
        <v>162</v>
      </c>
      <c r="M301" s="86">
        <f t="shared" si="308"/>
        <v>162</v>
      </c>
      <c r="N301" s="86">
        <f t="shared" si="307"/>
        <v>0</v>
      </c>
    </row>
    <row r="302" spans="6:14" x14ac:dyDescent="0.25">
      <c r="F302" s="8" t="s">
        <v>247</v>
      </c>
      <c r="I302" s="9"/>
      <c r="J302" s="9"/>
      <c r="K302" s="9"/>
      <c r="L302" s="86">
        <f>SUM(L295:L301)</f>
        <v>2227</v>
      </c>
      <c r="M302" s="86">
        <f>SUM(M295:M301)</f>
        <v>2210</v>
      </c>
      <c r="N302" s="86">
        <f t="shared" si="307"/>
        <v>17</v>
      </c>
    </row>
    <row r="303" spans="6:14" x14ac:dyDescent="0.25">
      <c r="L303" s="86"/>
      <c r="N303" s="86"/>
    </row>
    <row r="304" spans="6:14" x14ac:dyDescent="0.25">
      <c r="F304" s="5" t="s">
        <v>516</v>
      </c>
      <c r="N304" s="86"/>
    </row>
    <row r="305" spans="6:14" x14ac:dyDescent="0.25">
      <c r="F305" s="8" t="s">
        <v>150</v>
      </c>
      <c r="I305" s="9">
        <v>176</v>
      </c>
      <c r="J305" s="9">
        <v>400</v>
      </c>
      <c r="K305" s="9">
        <v>0</v>
      </c>
      <c r="L305" s="86">
        <f t="shared" ref="L305:L311" si="309">SUM(I305:K305)</f>
        <v>576</v>
      </c>
      <c r="M305" s="7">
        <v>576</v>
      </c>
      <c r="N305" s="86">
        <f t="shared" si="307"/>
        <v>0</v>
      </c>
    </row>
    <row r="306" spans="6:14" x14ac:dyDescent="0.25">
      <c r="F306" s="8" t="s">
        <v>151</v>
      </c>
      <c r="I306" s="9">
        <v>140</v>
      </c>
      <c r="J306" s="9">
        <v>115</v>
      </c>
      <c r="K306" s="9">
        <v>0</v>
      </c>
      <c r="L306" s="86">
        <f t="shared" si="309"/>
        <v>255</v>
      </c>
      <c r="M306" s="7">
        <v>255</v>
      </c>
      <c r="N306" s="86">
        <f t="shared" si="307"/>
        <v>0</v>
      </c>
    </row>
    <row r="307" spans="6:14" x14ac:dyDescent="0.25">
      <c r="F307" s="8" t="s">
        <v>152</v>
      </c>
      <c r="I307" s="9">
        <v>112</v>
      </c>
      <c r="J307" s="9">
        <v>132</v>
      </c>
      <c r="K307" s="9">
        <v>0</v>
      </c>
      <c r="L307" s="86">
        <f t="shared" si="309"/>
        <v>244</v>
      </c>
      <c r="M307" s="7">
        <v>159</v>
      </c>
      <c r="N307" s="86">
        <f t="shared" si="307"/>
        <v>85</v>
      </c>
    </row>
    <row r="308" spans="6:14" x14ac:dyDescent="0.25">
      <c r="F308" s="8" t="s">
        <v>153</v>
      </c>
      <c r="I308" s="9">
        <v>148</v>
      </c>
      <c r="J308" s="9">
        <v>248</v>
      </c>
      <c r="K308" s="9">
        <v>0</v>
      </c>
      <c r="L308" s="86">
        <f t="shared" si="309"/>
        <v>396</v>
      </c>
      <c r="M308" s="86">
        <f>+L308</f>
        <v>396</v>
      </c>
      <c r="N308" s="86">
        <f t="shared" si="307"/>
        <v>0</v>
      </c>
    </row>
    <row r="309" spans="6:14" x14ac:dyDescent="0.25">
      <c r="F309" s="8" t="s">
        <v>154</v>
      </c>
      <c r="I309" s="9">
        <v>135</v>
      </c>
      <c r="J309" s="9">
        <v>234</v>
      </c>
      <c r="K309" s="9">
        <v>7</v>
      </c>
      <c r="L309" s="86">
        <f t="shared" si="309"/>
        <v>376</v>
      </c>
      <c r="M309" s="86">
        <f t="shared" ref="M309:M311" si="310">+L309</f>
        <v>376</v>
      </c>
      <c r="N309" s="86">
        <f t="shared" si="307"/>
        <v>0</v>
      </c>
    </row>
    <row r="310" spans="6:14" x14ac:dyDescent="0.25">
      <c r="F310" s="8" t="s">
        <v>155</v>
      </c>
      <c r="I310" s="9">
        <v>131</v>
      </c>
      <c r="J310" s="9">
        <v>203</v>
      </c>
      <c r="K310" s="9">
        <v>0</v>
      </c>
      <c r="L310" s="86">
        <f t="shared" si="309"/>
        <v>334</v>
      </c>
      <c r="M310" s="86">
        <f t="shared" si="310"/>
        <v>334</v>
      </c>
      <c r="N310" s="86">
        <f t="shared" si="307"/>
        <v>0</v>
      </c>
    </row>
    <row r="311" spans="6:14" x14ac:dyDescent="0.25">
      <c r="F311" s="8" t="s">
        <v>156</v>
      </c>
      <c r="I311" s="9">
        <v>90</v>
      </c>
      <c r="J311" s="9">
        <v>69</v>
      </c>
      <c r="K311" s="9">
        <v>3</v>
      </c>
      <c r="L311" s="86">
        <f t="shared" si="309"/>
        <v>162</v>
      </c>
      <c r="M311" s="86">
        <f t="shared" si="310"/>
        <v>162</v>
      </c>
      <c r="N311" s="86">
        <f t="shared" si="307"/>
        <v>0</v>
      </c>
    </row>
    <row r="312" spans="6:14" x14ac:dyDescent="0.25">
      <c r="F312" s="8" t="s">
        <v>247</v>
      </c>
      <c r="I312" s="9"/>
      <c r="J312" s="9"/>
      <c r="K312" s="9"/>
      <c r="L312" s="86">
        <f>SUM(L305:L311)</f>
        <v>2343</v>
      </c>
      <c r="M312" s="86">
        <f>SUM(M305:M311)</f>
        <v>2258</v>
      </c>
      <c r="N312" s="86">
        <f t="shared" si="307"/>
        <v>85</v>
      </c>
    </row>
    <row r="313" spans="6:14" x14ac:dyDescent="0.25">
      <c r="N313" s="86"/>
    </row>
    <row r="314" spans="6:14" x14ac:dyDescent="0.25">
      <c r="F314" s="87" t="s">
        <v>150</v>
      </c>
      <c r="I314" s="88">
        <v>176</v>
      </c>
      <c r="J314" s="88">
        <v>400</v>
      </c>
      <c r="K314" s="88">
        <v>0</v>
      </c>
      <c r="L314" s="86">
        <f t="shared" ref="L314:L320" si="311">SUM(I314:K314)</f>
        <v>576</v>
      </c>
    </row>
    <row r="315" spans="6:14" x14ac:dyDescent="0.25">
      <c r="F315" s="87" t="s">
        <v>151</v>
      </c>
      <c r="I315" s="88">
        <v>140</v>
      </c>
      <c r="J315" s="88">
        <v>115</v>
      </c>
      <c r="K315" s="88">
        <v>0</v>
      </c>
      <c r="L315" s="86">
        <f t="shared" si="311"/>
        <v>255</v>
      </c>
    </row>
    <row r="316" spans="6:14" x14ac:dyDescent="0.25">
      <c r="F316" s="87" t="s">
        <v>152</v>
      </c>
      <c r="I316" s="88">
        <v>112</v>
      </c>
      <c r="J316" s="88">
        <v>132</v>
      </c>
      <c r="K316" s="88">
        <v>0</v>
      </c>
      <c r="L316" s="86">
        <f t="shared" si="311"/>
        <v>244</v>
      </c>
    </row>
    <row r="317" spans="6:14" x14ac:dyDescent="0.25">
      <c r="F317" s="87" t="s">
        <v>153</v>
      </c>
      <c r="I317" s="88">
        <v>148</v>
      </c>
      <c r="J317" s="88">
        <v>248</v>
      </c>
      <c r="K317" s="88">
        <v>0</v>
      </c>
      <c r="L317" s="86">
        <f t="shared" si="311"/>
        <v>396</v>
      </c>
    </row>
    <row r="318" spans="6:14" x14ac:dyDescent="0.25">
      <c r="F318" s="87" t="s">
        <v>154</v>
      </c>
      <c r="I318" s="88">
        <v>135</v>
      </c>
      <c r="J318" s="88">
        <v>234</v>
      </c>
      <c r="K318" s="88">
        <v>7</v>
      </c>
      <c r="L318" s="86">
        <f t="shared" si="311"/>
        <v>376</v>
      </c>
    </row>
    <row r="319" spans="6:14" x14ac:dyDescent="0.25">
      <c r="F319" s="87" t="s">
        <v>155</v>
      </c>
      <c r="I319" s="88">
        <v>131</v>
      </c>
      <c r="J319" s="88">
        <v>203</v>
      </c>
      <c r="K319" s="88">
        <v>0</v>
      </c>
      <c r="L319" s="86">
        <f t="shared" si="311"/>
        <v>334</v>
      </c>
    </row>
    <row r="320" spans="6:14" x14ac:dyDescent="0.25">
      <c r="F320" s="87" t="s">
        <v>156</v>
      </c>
      <c r="I320" s="88">
        <v>90</v>
      </c>
      <c r="J320" s="88">
        <v>69</v>
      </c>
      <c r="K320" s="88">
        <v>3</v>
      </c>
      <c r="L320" s="86">
        <f t="shared" si="311"/>
        <v>162</v>
      </c>
    </row>
    <row r="321" spans="12:12" x14ac:dyDescent="0.25">
      <c r="L321" s="86">
        <f>SUM(L314:L320)</f>
        <v>2343</v>
      </c>
    </row>
  </sheetData>
  <mergeCells count="57">
    <mergeCell ref="A2:U2"/>
    <mergeCell ref="A3:U3"/>
    <mergeCell ref="A4:U4"/>
    <mergeCell ref="A5:U5"/>
    <mergeCell ref="B264:B267"/>
    <mergeCell ref="C264:C267"/>
    <mergeCell ref="B269:B273"/>
    <mergeCell ref="C269:C273"/>
    <mergeCell ref="B230:B244"/>
    <mergeCell ref="C230:C244"/>
    <mergeCell ref="B246:B256"/>
    <mergeCell ref="C246:C256"/>
    <mergeCell ref="B258:B262"/>
    <mergeCell ref="C258:C262"/>
    <mergeCell ref="B207:B210"/>
    <mergeCell ref="C207:C210"/>
    <mergeCell ref="B212:B215"/>
    <mergeCell ref="C212:C215"/>
    <mergeCell ref="B217:B228"/>
    <mergeCell ref="C217:C228"/>
    <mergeCell ref="D172:D179"/>
    <mergeCell ref="B181:B190"/>
    <mergeCell ref="C181:C190"/>
    <mergeCell ref="B202:B205"/>
    <mergeCell ref="C202:C205"/>
    <mergeCell ref="B192:B200"/>
    <mergeCell ref="C192:C200"/>
    <mergeCell ref="B172:B179"/>
    <mergeCell ref="C172:C179"/>
    <mergeCell ref="B136:B148"/>
    <mergeCell ref="C136:C148"/>
    <mergeCell ref="B150:B165"/>
    <mergeCell ref="C150:C165"/>
    <mergeCell ref="B167:B170"/>
    <mergeCell ref="C167:C170"/>
    <mergeCell ref="B107:B114"/>
    <mergeCell ref="C107:C114"/>
    <mergeCell ref="B116:B127"/>
    <mergeCell ref="C116:C127"/>
    <mergeCell ref="B129:B134"/>
    <mergeCell ref="C129:C134"/>
    <mergeCell ref="B74:B87"/>
    <mergeCell ref="C74:C87"/>
    <mergeCell ref="B89:B90"/>
    <mergeCell ref="C89:C90"/>
    <mergeCell ref="B92:B105"/>
    <mergeCell ref="C92:C105"/>
    <mergeCell ref="B39:B47"/>
    <mergeCell ref="C39:C47"/>
    <mergeCell ref="B49:B59"/>
    <mergeCell ref="C49:C59"/>
    <mergeCell ref="B61:B72"/>
    <mergeCell ref="C61:C72"/>
    <mergeCell ref="B8:B15"/>
    <mergeCell ref="C8:C15"/>
    <mergeCell ref="B17:B37"/>
    <mergeCell ref="C17:C37"/>
  </mergeCells>
  <printOptions horizontalCentered="1"/>
  <pageMargins left="0.74803149606299213" right="0.74803149606299213" top="0.78740157480314965" bottom="0.78740157480314965" header="0" footer="0"/>
  <pageSetup paperSize="8" scale="54" fitToHeight="4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W285"/>
  <sheetViews>
    <sheetView zoomScale="80" zoomScaleNormal="80" workbookViewId="0">
      <pane xSplit="6" ySplit="7" topLeftCell="H8" activePane="bottomRight" state="frozen"/>
      <selection pane="topRight" activeCell="G1" sqref="G1"/>
      <selection pane="bottomLeft" activeCell="A8" sqref="A8"/>
      <selection pane="bottomRight" activeCell="F33" sqref="F33"/>
    </sheetView>
  </sheetViews>
  <sheetFormatPr baseColWidth="10" defaultColWidth="11.42578125" defaultRowHeight="15" x14ac:dyDescent="0.25"/>
  <cols>
    <col min="1" max="1" width="1.85546875" style="5" customWidth="1"/>
    <col min="2" max="2" width="14.85546875" style="5" customWidth="1"/>
    <col min="3" max="3" width="20.85546875" style="1" customWidth="1"/>
    <col min="4" max="4" width="37.42578125" style="1" customWidth="1"/>
    <col min="5" max="5" width="12.5703125" style="1" customWidth="1"/>
    <col min="6" max="6" width="38.140625" style="5" bestFit="1" customWidth="1"/>
    <col min="7" max="7" width="14.85546875" style="6" hidden="1" customWidth="1"/>
    <col min="8" max="8" width="15.85546875" style="6" customWidth="1"/>
    <col min="9" max="9" width="16.42578125" style="7" customWidth="1"/>
    <col min="10" max="11" width="15.7109375" style="7" customWidth="1"/>
    <col min="12" max="12" width="18" style="7" bestFit="1" customWidth="1"/>
    <col min="13" max="13" width="17.140625" style="7" bestFit="1" customWidth="1"/>
    <col min="14" max="14" width="17.7109375" style="5" bestFit="1" customWidth="1"/>
    <col min="15" max="15" width="17.5703125" style="5" customWidth="1"/>
    <col min="16" max="16" width="20.28515625" style="5" customWidth="1"/>
    <col min="17" max="17" width="16.28515625" style="5" customWidth="1"/>
    <col min="18" max="18" width="13.85546875" style="5" bestFit="1" customWidth="1"/>
    <col min="19" max="21" width="13.85546875" style="5" hidden="1" customWidth="1"/>
    <col min="22" max="16384" width="11.42578125" style="5"/>
  </cols>
  <sheetData>
    <row r="1" spans="1:101" ht="46.5" customHeight="1" x14ac:dyDescent="0.25">
      <c r="C1" s="5"/>
      <c r="D1" s="5"/>
      <c r="E1" s="5"/>
    </row>
    <row r="2" spans="1:101" s="106" customFormat="1" ht="42" customHeight="1" x14ac:dyDescent="0.4">
      <c r="A2" s="104" t="s">
        <v>518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</row>
    <row r="3" spans="1:101" s="109" customFormat="1" ht="26.25" customHeight="1" x14ac:dyDescent="0.35">
      <c r="A3" s="107" t="s">
        <v>260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/>
      <c r="CB3" s="108"/>
      <c r="CC3" s="108"/>
      <c r="CD3" s="108"/>
      <c r="CE3" s="108"/>
      <c r="CF3" s="108"/>
      <c r="CG3" s="108"/>
      <c r="CH3" s="108"/>
      <c r="CI3" s="108"/>
      <c r="CJ3" s="108"/>
      <c r="CK3" s="108"/>
      <c r="CL3" s="108"/>
      <c r="CM3" s="108"/>
      <c r="CN3" s="108"/>
      <c r="CO3" s="108"/>
      <c r="CP3" s="108"/>
      <c r="CQ3" s="108"/>
      <c r="CR3" s="108"/>
      <c r="CS3" s="108"/>
      <c r="CT3" s="108"/>
      <c r="CU3" s="108"/>
      <c r="CV3" s="108"/>
      <c r="CW3" s="108"/>
    </row>
    <row r="4" spans="1:101" s="111" customFormat="1" ht="26.25" customHeight="1" x14ac:dyDescent="0.35">
      <c r="A4" s="107" t="s">
        <v>519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10"/>
      <c r="CA4" s="110"/>
      <c r="CB4" s="110"/>
      <c r="CC4" s="110"/>
      <c r="CD4" s="110"/>
      <c r="CE4" s="110"/>
      <c r="CF4" s="110"/>
      <c r="CG4" s="110"/>
      <c r="CH4" s="110"/>
      <c r="CI4" s="110"/>
      <c r="CJ4" s="110"/>
      <c r="CK4" s="110"/>
      <c r="CL4" s="110"/>
      <c r="CM4" s="110"/>
      <c r="CN4" s="110"/>
      <c r="CO4" s="110"/>
      <c r="CP4" s="110"/>
      <c r="CQ4" s="110"/>
      <c r="CR4" s="110"/>
      <c r="CS4" s="110"/>
      <c r="CT4" s="110"/>
      <c r="CU4" s="110"/>
      <c r="CV4" s="110"/>
      <c r="CW4" s="110"/>
    </row>
    <row r="5" spans="1:101" s="114" customFormat="1" ht="26.25" customHeight="1" x14ac:dyDescent="0.35">
      <c r="A5" s="112" t="s">
        <v>522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</row>
    <row r="6" spans="1:101" ht="12.75" customHeight="1" x14ac:dyDescent="0.25">
      <c r="C6" s="5"/>
      <c r="D6" s="5"/>
      <c r="E6" s="5"/>
    </row>
    <row r="7" spans="1:101" ht="66" x14ac:dyDescent="0.25">
      <c r="B7" s="17" t="s">
        <v>2</v>
      </c>
      <c r="C7" s="14" t="s">
        <v>267</v>
      </c>
      <c r="D7" s="12" t="s">
        <v>265</v>
      </c>
      <c r="E7" s="12" t="s">
        <v>266</v>
      </c>
      <c r="F7" s="14" t="s">
        <v>275</v>
      </c>
      <c r="G7" s="14" t="s">
        <v>276</v>
      </c>
      <c r="H7" s="14" t="s">
        <v>277</v>
      </c>
      <c r="I7" s="14" t="s">
        <v>499</v>
      </c>
      <c r="J7" s="15" t="s">
        <v>280</v>
      </c>
      <c r="K7" s="15" t="s">
        <v>478</v>
      </c>
      <c r="L7" s="14" t="s">
        <v>281</v>
      </c>
      <c r="M7" s="14" t="s">
        <v>285</v>
      </c>
      <c r="N7" s="14" t="s">
        <v>282</v>
      </c>
      <c r="O7" s="16" t="s">
        <v>272</v>
      </c>
      <c r="P7" s="11" t="s">
        <v>273</v>
      </c>
      <c r="Q7" s="16" t="s">
        <v>500</v>
      </c>
      <c r="R7" s="16" t="s">
        <v>292</v>
      </c>
      <c r="S7" s="16" t="s">
        <v>288</v>
      </c>
      <c r="T7" s="16" t="s">
        <v>286</v>
      </c>
      <c r="U7" s="16" t="s">
        <v>287</v>
      </c>
    </row>
    <row r="8" spans="1:101" x14ac:dyDescent="0.25">
      <c r="B8" s="91" t="s">
        <v>0</v>
      </c>
      <c r="C8" s="91">
        <v>440</v>
      </c>
      <c r="D8" s="8" t="s">
        <v>271</v>
      </c>
      <c r="E8" s="4">
        <v>303</v>
      </c>
      <c r="F8" s="8" t="s">
        <v>8</v>
      </c>
      <c r="G8" s="19"/>
      <c r="H8" s="19" t="s">
        <v>290</v>
      </c>
      <c r="I8" s="9">
        <v>237</v>
      </c>
      <c r="J8" s="70">
        <f>I8*$I$277</f>
        <v>3168.6899999999996</v>
      </c>
      <c r="K8" s="70">
        <f>I8*$I$278</f>
        <v>37.647449999999999</v>
      </c>
      <c r="L8" s="70">
        <f>I8*$I$279</f>
        <v>189891.51</v>
      </c>
      <c r="M8" s="71">
        <f>$I$280*J8</f>
        <v>7289.7557741186856</v>
      </c>
      <c r="N8" s="23">
        <f>L8+M8</f>
        <v>197181.26577411868</v>
      </c>
      <c r="O8" s="10" t="str">
        <f>IF(J8=0," ","nov-dic 2014")</f>
        <v>nov-dic 2014</v>
      </c>
      <c r="P8" s="10" t="str">
        <f>IF(J8=0," ","dic 2014-ene 2015")</f>
        <v>dic 2014-ene 2015</v>
      </c>
      <c r="Q8" s="24">
        <v>279</v>
      </c>
      <c r="R8" s="24">
        <v>78</v>
      </c>
      <c r="S8" s="8"/>
      <c r="T8" s="19"/>
      <c r="U8" s="19"/>
    </row>
    <row r="9" spans="1:101" x14ac:dyDescent="0.25">
      <c r="B9" s="92"/>
      <c r="C9" s="92"/>
      <c r="D9" s="8" t="s">
        <v>268</v>
      </c>
      <c r="E9" s="4">
        <v>300</v>
      </c>
      <c r="F9" s="8" t="s">
        <v>9</v>
      </c>
      <c r="G9" s="19"/>
      <c r="H9" s="19" t="s">
        <v>290</v>
      </c>
      <c r="I9" s="9">
        <v>64</v>
      </c>
      <c r="J9" s="70">
        <f t="shared" ref="J9:J14" si="0">I9*$I$277</f>
        <v>855.68</v>
      </c>
      <c r="K9" s="70">
        <f t="shared" ref="K9:K14" si="1">I9*$I$278</f>
        <v>10.166399999999999</v>
      </c>
      <c r="L9" s="70">
        <f t="shared" ref="L9:L14" si="2">I9*$I$279</f>
        <v>51278.720000000001</v>
      </c>
      <c r="M9" s="71">
        <f t="shared" ref="M9:M14" si="3">$I$280*J9</f>
        <v>1968.5416436438647</v>
      </c>
      <c r="N9" s="23">
        <f t="shared" ref="N9:N14" si="4">L9+M9</f>
        <v>53247.261643643869</v>
      </c>
      <c r="O9" s="10" t="str">
        <f t="shared" ref="O9:O14" si="5">IF(J9=0," ","nov-dic 2014")</f>
        <v>nov-dic 2014</v>
      </c>
      <c r="P9" s="10" t="str">
        <f t="shared" ref="P9:P15" si="6">IF(J9=0," ","dic 2014-ene 2015")</f>
        <v>dic 2014-ene 2015</v>
      </c>
      <c r="Q9" s="24">
        <v>84</v>
      </c>
      <c r="R9" s="24">
        <v>10</v>
      </c>
      <c r="S9" s="8"/>
      <c r="T9" s="19"/>
      <c r="U9" s="19"/>
    </row>
    <row r="10" spans="1:101" x14ac:dyDescent="0.25">
      <c r="B10" s="92"/>
      <c r="C10" s="92"/>
      <c r="D10" s="8" t="s">
        <v>268</v>
      </c>
      <c r="E10" s="4">
        <v>300</v>
      </c>
      <c r="F10" s="8" t="s">
        <v>7</v>
      </c>
      <c r="G10" s="19"/>
      <c r="H10" s="19" t="s">
        <v>290</v>
      </c>
      <c r="I10" s="9">
        <v>213</v>
      </c>
      <c r="J10" s="70">
        <f t="shared" si="0"/>
        <v>2847.81</v>
      </c>
      <c r="K10" s="70">
        <f t="shared" si="1"/>
        <v>33.835049999999995</v>
      </c>
      <c r="L10" s="70">
        <f t="shared" si="2"/>
        <v>170661.99</v>
      </c>
      <c r="M10" s="71">
        <f t="shared" si="3"/>
        <v>6551.5526577522378</v>
      </c>
      <c r="N10" s="23">
        <f t="shared" si="4"/>
        <v>177213.54265775223</v>
      </c>
      <c r="O10" s="10" t="str">
        <f t="shared" si="5"/>
        <v>nov-dic 2014</v>
      </c>
      <c r="P10" s="10" t="str">
        <f t="shared" si="6"/>
        <v>dic 2014-ene 2015</v>
      </c>
      <c r="Q10" s="24">
        <v>155</v>
      </c>
      <c r="R10" s="24">
        <v>41</v>
      </c>
      <c r="S10" s="8"/>
      <c r="T10" s="19"/>
      <c r="U10" s="19"/>
    </row>
    <row r="11" spans="1:101" x14ac:dyDescent="0.25">
      <c r="B11" s="92"/>
      <c r="C11" s="92"/>
      <c r="D11" s="8" t="s">
        <v>270</v>
      </c>
      <c r="E11" s="4">
        <v>302</v>
      </c>
      <c r="F11" s="8" t="s">
        <v>1</v>
      </c>
      <c r="G11" s="19"/>
      <c r="H11" s="19" t="s">
        <v>290</v>
      </c>
      <c r="I11" s="9">
        <v>195</v>
      </c>
      <c r="J11" s="70">
        <f t="shared" si="0"/>
        <v>2607.1499999999996</v>
      </c>
      <c r="K11" s="70">
        <f t="shared" si="1"/>
        <v>30.975749999999998</v>
      </c>
      <c r="L11" s="70">
        <f t="shared" si="2"/>
        <v>156239.85</v>
      </c>
      <c r="M11" s="71">
        <f t="shared" si="3"/>
        <v>5997.9003204773999</v>
      </c>
      <c r="N11" s="23">
        <f t="shared" si="4"/>
        <v>162237.75032047741</v>
      </c>
      <c r="O11" s="10" t="str">
        <f t="shared" si="5"/>
        <v>nov-dic 2014</v>
      </c>
      <c r="P11" s="10" t="str">
        <f t="shared" si="6"/>
        <v>dic 2014-ene 2015</v>
      </c>
      <c r="Q11" s="24">
        <v>261</v>
      </c>
      <c r="R11" s="24">
        <v>47</v>
      </c>
      <c r="S11" s="8"/>
      <c r="T11" s="19"/>
      <c r="U11" s="19"/>
    </row>
    <row r="12" spans="1:101" x14ac:dyDescent="0.25">
      <c r="B12" s="92"/>
      <c r="C12" s="92"/>
      <c r="D12" s="8" t="s">
        <v>268</v>
      </c>
      <c r="E12" s="4">
        <v>300</v>
      </c>
      <c r="F12" s="8" t="s">
        <v>10</v>
      </c>
      <c r="G12" s="19"/>
      <c r="H12" s="19" t="s">
        <v>290</v>
      </c>
      <c r="I12" s="9">
        <v>271</v>
      </c>
      <c r="J12" s="70">
        <f t="shared" si="0"/>
        <v>3623.27</v>
      </c>
      <c r="K12" s="70">
        <f t="shared" si="1"/>
        <v>43.048349999999999</v>
      </c>
      <c r="L12" s="70">
        <f t="shared" si="2"/>
        <v>217133.33000000002</v>
      </c>
      <c r="M12" s="71">
        <f t="shared" si="3"/>
        <v>8335.5435223044897</v>
      </c>
      <c r="N12" s="23">
        <f t="shared" si="4"/>
        <v>225468.87352230449</v>
      </c>
      <c r="O12" s="10" t="str">
        <f t="shared" si="5"/>
        <v>nov-dic 2014</v>
      </c>
      <c r="P12" s="10" t="str">
        <f t="shared" si="6"/>
        <v>dic 2014-ene 2015</v>
      </c>
      <c r="Q12" s="24">
        <v>164</v>
      </c>
      <c r="R12" s="24">
        <v>65</v>
      </c>
      <c r="S12" s="8"/>
      <c r="T12" s="19"/>
      <c r="U12" s="19"/>
    </row>
    <row r="13" spans="1:101" x14ac:dyDescent="0.25">
      <c r="B13" s="92"/>
      <c r="C13" s="92"/>
      <c r="D13" s="8" t="s">
        <v>268</v>
      </c>
      <c r="E13" s="4">
        <v>300</v>
      </c>
      <c r="F13" s="8" t="s">
        <v>11</v>
      </c>
      <c r="G13" s="19"/>
      <c r="H13" s="19" t="s">
        <v>290</v>
      </c>
      <c r="I13" s="9">
        <v>160</v>
      </c>
      <c r="J13" s="70">
        <f t="shared" si="0"/>
        <v>2139.1999999999998</v>
      </c>
      <c r="K13" s="70">
        <f t="shared" si="1"/>
        <v>25.415999999999997</v>
      </c>
      <c r="L13" s="70">
        <f t="shared" si="2"/>
        <v>128196.8</v>
      </c>
      <c r="M13" s="71">
        <f t="shared" si="3"/>
        <v>4921.3541091096613</v>
      </c>
      <c r="N13" s="23">
        <f t="shared" si="4"/>
        <v>133118.15410910966</v>
      </c>
      <c r="O13" s="10" t="str">
        <f t="shared" si="5"/>
        <v>nov-dic 2014</v>
      </c>
      <c r="P13" s="10" t="str">
        <f t="shared" si="6"/>
        <v>dic 2014-ene 2015</v>
      </c>
      <c r="Q13" s="24">
        <v>105</v>
      </c>
      <c r="R13" s="24">
        <v>25</v>
      </c>
      <c r="S13" s="8"/>
      <c r="T13" s="19"/>
      <c r="U13" s="19"/>
    </row>
    <row r="14" spans="1:101" x14ac:dyDescent="0.25">
      <c r="B14" s="92"/>
      <c r="C14" s="92"/>
      <c r="D14" s="8" t="s">
        <v>269</v>
      </c>
      <c r="E14" s="4">
        <v>301</v>
      </c>
      <c r="F14" s="8" t="s">
        <v>12</v>
      </c>
      <c r="G14" s="19"/>
      <c r="H14" s="19" t="s">
        <v>290</v>
      </c>
      <c r="I14" s="9">
        <v>272</v>
      </c>
      <c r="J14" s="70">
        <f t="shared" si="0"/>
        <v>3636.64</v>
      </c>
      <c r="K14" s="70">
        <f t="shared" si="1"/>
        <v>43.2072</v>
      </c>
      <c r="L14" s="70">
        <f t="shared" si="2"/>
        <v>217934.56</v>
      </c>
      <c r="M14" s="71">
        <f t="shared" si="3"/>
        <v>8366.3019854864251</v>
      </c>
      <c r="N14" s="23">
        <f t="shared" si="4"/>
        <v>226300.86198548641</v>
      </c>
      <c r="O14" s="10" t="str">
        <f t="shared" si="5"/>
        <v>nov-dic 2014</v>
      </c>
      <c r="P14" s="10" t="str">
        <f t="shared" si="6"/>
        <v>dic 2014-ene 2015</v>
      </c>
      <c r="Q14" s="24">
        <v>325</v>
      </c>
      <c r="R14" s="24">
        <v>124</v>
      </c>
      <c r="S14" s="8"/>
      <c r="T14" s="19"/>
      <c r="U14" s="19"/>
    </row>
    <row r="15" spans="1:101" x14ac:dyDescent="0.25">
      <c r="B15" s="93"/>
      <c r="C15" s="93"/>
      <c r="D15" s="8" t="s">
        <v>268</v>
      </c>
      <c r="E15" s="4">
        <v>300</v>
      </c>
      <c r="F15" s="8" t="s">
        <v>5</v>
      </c>
      <c r="G15" s="19"/>
      <c r="H15" s="19" t="s">
        <v>290</v>
      </c>
      <c r="I15" s="9"/>
      <c r="J15" s="70"/>
      <c r="K15" s="70"/>
      <c r="L15" s="70"/>
      <c r="M15" s="71"/>
      <c r="N15" s="23"/>
      <c r="O15" s="10"/>
      <c r="P15" s="10" t="str">
        <f t="shared" si="6"/>
        <v xml:space="preserve"> </v>
      </c>
      <c r="Q15" s="8"/>
      <c r="R15" s="8"/>
      <c r="S15" s="8"/>
      <c r="T15" s="19"/>
      <c r="U15" s="19"/>
    </row>
    <row r="16" spans="1:101" x14ac:dyDescent="0.25">
      <c r="B16" s="25"/>
      <c r="C16" s="25"/>
      <c r="D16" s="26"/>
      <c r="E16" s="27"/>
      <c r="F16" s="26"/>
      <c r="G16" s="28"/>
      <c r="H16" s="28"/>
      <c r="I16" s="31">
        <f>SUM(I8:I15)</f>
        <v>1412</v>
      </c>
      <c r="J16" s="72">
        <f>SUM(J8:J15)</f>
        <v>18878.439999999999</v>
      </c>
      <c r="K16" s="72">
        <f>SUM(K8:K15)</f>
        <v>224.2962</v>
      </c>
      <c r="L16" s="72">
        <f t="shared" ref="L16:N16" si="7">SUM(L8:L15)</f>
        <v>1131336.76</v>
      </c>
      <c r="M16" s="72">
        <f t="shared" si="7"/>
        <v>43430.950012892768</v>
      </c>
      <c r="N16" s="72">
        <f t="shared" si="7"/>
        <v>1174767.7100128927</v>
      </c>
      <c r="O16" s="29"/>
      <c r="P16" s="29"/>
      <c r="Q16" s="31">
        <f t="shared" ref="Q16:U16" si="8">SUM(Q8:Q15)</f>
        <v>1373</v>
      </c>
      <c r="R16" s="31">
        <f t="shared" si="8"/>
        <v>390</v>
      </c>
      <c r="S16" s="31">
        <f t="shared" si="8"/>
        <v>0</v>
      </c>
      <c r="T16" s="31">
        <f t="shared" si="8"/>
        <v>0</v>
      </c>
      <c r="U16" s="31">
        <f t="shared" si="8"/>
        <v>0</v>
      </c>
    </row>
    <row r="17" spans="2:21" x14ac:dyDescent="0.25">
      <c r="B17" s="90" t="s">
        <v>3</v>
      </c>
      <c r="C17" s="90">
        <v>441</v>
      </c>
      <c r="D17" s="8" t="s">
        <v>293</v>
      </c>
      <c r="E17" s="4">
        <v>304</v>
      </c>
      <c r="F17" s="8" t="s">
        <v>4</v>
      </c>
      <c r="G17" s="19"/>
      <c r="H17" s="19" t="s">
        <v>290</v>
      </c>
      <c r="I17" s="9">
        <v>53</v>
      </c>
      <c r="J17" s="70">
        <f t="shared" ref="J17:J36" si="9">I17*$I$277</f>
        <v>708.61</v>
      </c>
      <c r="K17" s="70">
        <f t="shared" ref="K17:K36" si="10">I17*$I$278</f>
        <v>8.4190500000000004</v>
      </c>
      <c r="L17" s="70">
        <f t="shared" ref="L17:L36" si="11">I17*$I$279</f>
        <v>42465.19</v>
      </c>
      <c r="M17" s="71">
        <f t="shared" ref="M17:M36" si="12">$I$280*J17</f>
        <v>1630.1985486425756</v>
      </c>
      <c r="N17" s="23">
        <f t="shared" ref="N17:N36" si="13">L17+M17</f>
        <v>44095.388548642579</v>
      </c>
      <c r="O17" s="10" t="str">
        <f t="shared" ref="O17:O36" si="14">IF(J17=0," ","nov-dic 2014")</f>
        <v>nov-dic 2014</v>
      </c>
      <c r="P17" s="10" t="str">
        <f t="shared" ref="P17:P37" si="15">IF(J17=0," ","dic 2014-ene 2015")</f>
        <v>dic 2014-ene 2015</v>
      </c>
      <c r="Q17" s="24">
        <v>31</v>
      </c>
      <c r="R17" s="24">
        <v>20</v>
      </c>
      <c r="S17" s="8"/>
      <c r="T17" s="19"/>
      <c r="U17" s="19"/>
    </row>
    <row r="18" spans="2:21" x14ac:dyDescent="0.25">
      <c r="B18" s="90"/>
      <c r="C18" s="90"/>
      <c r="D18" s="8" t="s">
        <v>294</v>
      </c>
      <c r="E18" s="4">
        <v>312</v>
      </c>
      <c r="F18" s="8" t="s">
        <v>14</v>
      </c>
      <c r="G18" s="19"/>
      <c r="H18" s="19" t="s">
        <v>290</v>
      </c>
      <c r="I18" s="9">
        <v>74</v>
      </c>
      <c r="J18" s="70">
        <f t="shared" si="9"/>
        <v>989.38</v>
      </c>
      <c r="K18" s="70">
        <f t="shared" si="10"/>
        <v>11.754899999999999</v>
      </c>
      <c r="L18" s="70">
        <f t="shared" si="11"/>
        <v>59291.020000000004</v>
      </c>
      <c r="M18" s="71">
        <f t="shared" si="12"/>
        <v>2276.1262754632185</v>
      </c>
      <c r="N18" s="23">
        <f t="shared" si="13"/>
        <v>61567.146275463223</v>
      </c>
      <c r="O18" s="10" t="str">
        <f t="shared" si="14"/>
        <v>nov-dic 2014</v>
      </c>
      <c r="P18" s="10" t="str">
        <f t="shared" si="15"/>
        <v>dic 2014-ene 2015</v>
      </c>
      <c r="Q18" s="24">
        <v>69</v>
      </c>
      <c r="R18" s="24">
        <v>22</v>
      </c>
      <c r="S18" s="8"/>
      <c r="T18" s="19"/>
      <c r="U18" s="19"/>
    </row>
    <row r="19" spans="2:21" x14ac:dyDescent="0.25">
      <c r="B19" s="90"/>
      <c r="C19" s="90"/>
      <c r="D19" s="8" t="s">
        <v>295</v>
      </c>
      <c r="E19" s="4">
        <v>314</v>
      </c>
      <c r="F19" s="8" t="s">
        <v>15</v>
      </c>
      <c r="G19" s="19"/>
      <c r="H19" s="19" t="s">
        <v>290</v>
      </c>
      <c r="I19" s="9">
        <v>60</v>
      </c>
      <c r="J19" s="70">
        <f t="shared" si="9"/>
        <v>802.19999999999993</v>
      </c>
      <c r="K19" s="70">
        <f t="shared" si="10"/>
        <v>9.5309999999999988</v>
      </c>
      <c r="L19" s="70">
        <f t="shared" si="11"/>
        <v>48073.8</v>
      </c>
      <c r="M19" s="71">
        <f t="shared" si="12"/>
        <v>1845.507790916123</v>
      </c>
      <c r="N19" s="23">
        <f t="shared" si="13"/>
        <v>49919.307790916129</v>
      </c>
      <c r="O19" s="10" t="str">
        <f t="shared" si="14"/>
        <v>nov-dic 2014</v>
      </c>
      <c r="P19" s="10" t="str">
        <f t="shared" si="15"/>
        <v>dic 2014-ene 2015</v>
      </c>
      <c r="Q19" s="24">
        <v>35</v>
      </c>
      <c r="R19" s="24">
        <v>21</v>
      </c>
      <c r="S19" s="8"/>
      <c r="T19" s="19"/>
      <c r="U19" s="19"/>
    </row>
    <row r="20" spans="2:21" x14ac:dyDescent="0.25">
      <c r="B20" s="90"/>
      <c r="C20" s="90"/>
      <c r="D20" s="8" t="s">
        <v>296</v>
      </c>
      <c r="E20" s="4">
        <v>313</v>
      </c>
      <c r="F20" s="8" t="s">
        <v>16</v>
      </c>
      <c r="G20" s="19"/>
      <c r="H20" s="19" t="s">
        <v>290</v>
      </c>
      <c r="I20" s="9">
        <v>95</v>
      </c>
      <c r="J20" s="70">
        <f t="shared" si="9"/>
        <v>1270.1499999999999</v>
      </c>
      <c r="K20" s="70">
        <f t="shared" si="10"/>
        <v>15.09075</v>
      </c>
      <c r="L20" s="70">
        <f t="shared" si="11"/>
        <v>76116.850000000006</v>
      </c>
      <c r="M20" s="71">
        <f t="shared" si="12"/>
        <v>2922.0540022838613</v>
      </c>
      <c r="N20" s="23">
        <f t="shared" si="13"/>
        <v>79038.904002283874</v>
      </c>
      <c r="O20" s="10" t="str">
        <f t="shared" si="14"/>
        <v>nov-dic 2014</v>
      </c>
      <c r="P20" s="10" t="str">
        <f t="shared" si="15"/>
        <v>dic 2014-ene 2015</v>
      </c>
      <c r="Q20" s="24">
        <v>89</v>
      </c>
      <c r="R20" s="24">
        <v>24</v>
      </c>
      <c r="S20" s="8"/>
      <c r="T20" s="19"/>
      <c r="U20" s="19"/>
    </row>
    <row r="21" spans="2:21" x14ac:dyDescent="0.25">
      <c r="B21" s="90"/>
      <c r="C21" s="90"/>
      <c r="D21" s="8" t="s">
        <v>297</v>
      </c>
      <c r="E21" s="4">
        <v>315</v>
      </c>
      <c r="F21" s="8" t="s">
        <v>17</v>
      </c>
      <c r="G21" s="19"/>
      <c r="H21" s="19" t="s">
        <v>290</v>
      </c>
      <c r="I21" s="9">
        <v>116</v>
      </c>
      <c r="J21" s="70">
        <f t="shared" si="9"/>
        <v>1550.9199999999998</v>
      </c>
      <c r="K21" s="70">
        <f t="shared" si="10"/>
        <v>18.426600000000001</v>
      </c>
      <c r="L21" s="70">
        <f t="shared" si="11"/>
        <v>92942.680000000008</v>
      </c>
      <c r="M21" s="71">
        <f t="shared" si="12"/>
        <v>3567.9817291045047</v>
      </c>
      <c r="N21" s="23">
        <f t="shared" si="13"/>
        <v>96510.661729104511</v>
      </c>
      <c r="O21" s="10" t="str">
        <f t="shared" si="14"/>
        <v>nov-dic 2014</v>
      </c>
      <c r="P21" s="10" t="str">
        <f t="shared" si="15"/>
        <v>dic 2014-ene 2015</v>
      </c>
      <c r="Q21" s="24">
        <v>166</v>
      </c>
      <c r="R21" s="24">
        <v>23</v>
      </c>
      <c r="S21" s="8"/>
      <c r="T21" s="19"/>
      <c r="U21" s="19"/>
    </row>
    <row r="22" spans="2:21" x14ac:dyDescent="0.25">
      <c r="B22" s="90"/>
      <c r="C22" s="90"/>
      <c r="D22" s="8" t="s">
        <v>298</v>
      </c>
      <c r="E22" s="4">
        <v>307</v>
      </c>
      <c r="F22" s="8" t="s">
        <v>18</v>
      </c>
      <c r="G22" s="19"/>
      <c r="H22" s="19" t="s">
        <v>290</v>
      </c>
      <c r="I22" s="9">
        <v>78</v>
      </c>
      <c r="J22" s="70">
        <f t="shared" si="9"/>
        <v>1042.8599999999999</v>
      </c>
      <c r="K22" s="70">
        <f t="shared" si="10"/>
        <v>12.3903</v>
      </c>
      <c r="L22" s="70">
        <f t="shared" si="11"/>
        <v>62495.94</v>
      </c>
      <c r="M22" s="71">
        <f t="shared" si="12"/>
        <v>2399.1601281909602</v>
      </c>
      <c r="N22" s="23">
        <f t="shared" si="13"/>
        <v>64895.100128190963</v>
      </c>
      <c r="O22" s="10" t="str">
        <f t="shared" si="14"/>
        <v>nov-dic 2014</v>
      </c>
      <c r="P22" s="10" t="str">
        <f t="shared" si="15"/>
        <v>dic 2014-ene 2015</v>
      </c>
      <c r="Q22" s="24">
        <v>57</v>
      </c>
      <c r="R22" s="24">
        <v>38</v>
      </c>
      <c r="S22" s="8"/>
      <c r="T22" s="19"/>
      <c r="U22" s="19"/>
    </row>
    <row r="23" spans="2:21" x14ac:dyDescent="0.25">
      <c r="B23" s="90"/>
      <c r="C23" s="90"/>
      <c r="D23" s="8" t="s">
        <v>299</v>
      </c>
      <c r="E23" s="4">
        <v>310</v>
      </c>
      <c r="F23" s="8" t="s">
        <v>19</v>
      </c>
      <c r="G23" s="19"/>
      <c r="H23" s="19" t="s">
        <v>290</v>
      </c>
      <c r="I23" s="9">
        <v>106</v>
      </c>
      <c r="J23" s="70">
        <f t="shared" si="9"/>
        <v>1417.22</v>
      </c>
      <c r="K23" s="70">
        <f t="shared" si="10"/>
        <v>16.838100000000001</v>
      </c>
      <c r="L23" s="70">
        <f t="shared" si="11"/>
        <v>84930.38</v>
      </c>
      <c r="M23" s="71">
        <f t="shared" si="12"/>
        <v>3260.3970972851512</v>
      </c>
      <c r="N23" s="23">
        <f t="shared" si="13"/>
        <v>88190.777097285158</v>
      </c>
      <c r="O23" s="10" t="str">
        <f t="shared" si="14"/>
        <v>nov-dic 2014</v>
      </c>
      <c r="P23" s="10" t="str">
        <f t="shared" si="15"/>
        <v>dic 2014-ene 2015</v>
      </c>
      <c r="Q23" s="24">
        <v>92</v>
      </c>
      <c r="R23" s="24">
        <v>16</v>
      </c>
      <c r="S23" s="8"/>
      <c r="T23" s="19"/>
      <c r="U23" s="19"/>
    </row>
    <row r="24" spans="2:21" x14ac:dyDescent="0.25">
      <c r="B24" s="90"/>
      <c r="C24" s="90"/>
      <c r="D24" s="8" t="s">
        <v>300</v>
      </c>
      <c r="E24" s="4">
        <v>320</v>
      </c>
      <c r="F24" s="8" t="s">
        <v>20</v>
      </c>
      <c r="G24" s="19"/>
      <c r="H24" s="19" t="s">
        <v>290</v>
      </c>
      <c r="I24" s="9">
        <v>43</v>
      </c>
      <c r="J24" s="70">
        <f t="shared" si="9"/>
        <v>574.91</v>
      </c>
      <c r="K24" s="70">
        <f t="shared" si="10"/>
        <v>6.8305499999999997</v>
      </c>
      <c r="L24" s="70">
        <f t="shared" si="11"/>
        <v>34452.89</v>
      </c>
      <c r="M24" s="71">
        <f t="shared" si="12"/>
        <v>1322.6139168232216</v>
      </c>
      <c r="N24" s="23">
        <f t="shared" si="13"/>
        <v>35775.503916823218</v>
      </c>
      <c r="O24" s="10" t="str">
        <f t="shared" si="14"/>
        <v>nov-dic 2014</v>
      </c>
      <c r="P24" s="10" t="str">
        <f t="shared" si="15"/>
        <v>dic 2014-ene 2015</v>
      </c>
      <c r="Q24" s="24">
        <v>47</v>
      </c>
      <c r="R24" s="24">
        <v>17</v>
      </c>
      <c r="S24" s="8"/>
      <c r="T24" s="19"/>
      <c r="U24" s="19"/>
    </row>
    <row r="25" spans="2:21" x14ac:dyDescent="0.25">
      <c r="B25" s="90"/>
      <c r="C25" s="90"/>
      <c r="D25" s="8" t="s">
        <v>301</v>
      </c>
      <c r="E25" s="4">
        <v>311</v>
      </c>
      <c r="F25" s="8" t="s">
        <v>13</v>
      </c>
      <c r="G25" s="19"/>
      <c r="H25" s="19" t="s">
        <v>290</v>
      </c>
      <c r="I25" s="9">
        <v>254</v>
      </c>
      <c r="J25" s="70">
        <f t="shared" si="9"/>
        <v>3395.98</v>
      </c>
      <c r="K25" s="70">
        <f t="shared" si="10"/>
        <v>40.347899999999996</v>
      </c>
      <c r="L25" s="70">
        <f t="shared" si="11"/>
        <v>203512.42</v>
      </c>
      <c r="M25" s="71">
        <f t="shared" si="12"/>
        <v>7812.6496482115881</v>
      </c>
      <c r="N25" s="23">
        <f t="shared" si="13"/>
        <v>211325.06964821159</v>
      </c>
      <c r="O25" s="10" t="str">
        <f t="shared" si="14"/>
        <v>nov-dic 2014</v>
      </c>
      <c r="P25" s="10" t="str">
        <f t="shared" si="15"/>
        <v>dic 2014-ene 2015</v>
      </c>
      <c r="Q25" s="24">
        <v>253</v>
      </c>
      <c r="R25" s="24">
        <v>107</v>
      </c>
      <c r="S25" s="8"/>
      <c r="T25" s="19"/>
      <c r="U25" s="19"/>
    </row>
    <row r="26" spans="2:21" x14ac:dyDescent="0.25">
      <c r="B26" s="90"/>
      <c r="C26" s="90"/>
      <c r="D26" s="8" t="s">
        <v>302</v>
      </c>
      <c r="E26" s="4">
        <v>308</v>
      </c>
      <c r="F26" s="8" t="s">
        <v>21</v>
      </c>
      <c r="G26" s="19"/>
      <c r="H26" s="19" t="s">
        <v>290</v>
      </c>
      <c r="I26" s="9">
        <v>219</v>
      </c>
      <c r="J26" s="70">
        <f t="shared" si="9"/>
        <v>2928.0299999999997</v>
      </c>
      <c r="K26" s="70">
        <f t="shared" si="10"/>
        <v>34.788149999999995</v>
      </c>
      <c r="L26" s="70">
        <f t="shared" si="11"/>
        <v>175469.37</v>
      </c>
      <c r="M26" s="71">
        <f t="shared" si="12"/>
        <v>6736.1034368438495</v>
      </c>
      <c r="N26" s="23">
        <f t="shared" si="13"/>
        <v>182205.47343684384</v>
      </c>
      <c r="O26" s="10" t="str">
        <f t="shared" si="14"/>
        <v>nov-dic 2014</v>
      </c>
      <c r="P26" s="10" t="str">
        <f t="shared" si="15"/>
        <v>dic 2014-ene 2015</v>
      </c>
      <c r="Q26" s="24">
        <v>221</v>
      </c>
      <c r="R26" s="24">
        <v>97</v>
      </c>
      <c r="S26" s="8"/>
      <c r="T26" s="19"/>
      <c r="U26" s="19"/>
    </row>
    <row r="27" spans="2:21" x14ac:dyDescent="0.25">
      <c r="B27" s="90"/>
      <c r="C27" s="90"/>
      <c r="D27" s="8" t="s">
        <v>303</v>
      </c>
      <c r="E27" s="4">
        <v>303</v>
      </c>
      <c r="F27" s="8" t="s">
        <v>22</v>
      </c>
      <c r="G27" s="19"/>
      <c r="H27" s="19" t="s">
        <v>290</v>
      </c>
      <c r="I27" s="9">
        <v>79</v>
      </c>
      <c r="J27" s="70">
        <f t="shared" si="9"/>
        <v>1056.23</v>
      </c>
      <c r="K27" s="70">
        <f t="shared" si="10"/>
        <v>12.549149999999999</v>
      </c>
      <c r="L27" s="70">
        <f t="shared" si="11"/>
        <v>63297.17</v>
      </c>
      <c r="M27" s="71">
        <f t="shared" si="12"/>
        <v>2429.9185913728957</v>
      </c>
      <c r="N27" s="23">
        <f t="shared" si="13"/>
        <v>65727.0885913729</v>
      </c>
      <c r="O27" s="10" t="str">
        <f t="shared" si="14"/>
        <v>nov-dic 2014</v>
      </c>
      <c r="P27" s="10" t="str">
        <f t="shared" si="15"/>
        <v>dic 2014-ene 2015</v>
      </c>
      <c r="Q27" s="24">
        <v>66</v>
      </c>
      <c r="R27" s="24">
        <v>26</v>
      </c>
      <c r="S27" s="8"/>
      <c r="T27" s="19"/>
      <c r="U27" s="19"/>
    </row>
    <row r="28" spans="2:21" x14ac:dyDescent="0.25">
      <c r="B28" s="90"/>
      <c r="C28" s="90"/>
      <c r="D28" s="8" t="s">
        <v>304</v>
      </c>
      <c r="E28" s="4">
        <v>302</v>
      </c>
      <c r="F28" s="8" t="s">
        <v>23</v>
      </c>
      <c r="G28" s="19"/>
      <c r="H28" s="19" t="s">
        <v>290</v>
      </c>
      <c r="I28" s="9">
        <v>122</v>
      </c>
      <c r="J28" s="70">
        <f t="shared" si="9"/>
        <v>1631.1399999999999</v>
      </c>
      <c r="K28" s="70">
        <f t="shared" si="10"/>
        <v>19.3797</v>
      </c>
      <c r="L28" s="70">
        <f t="shared" si="11"/>
        <v>97750.06</v>
      </c>
      <c r="M28" s="71">
        <f t="shared" si="12"/>
        <v>3752.5325081961169</v>
      </c>
      <c r="N28" s="23">
        <f t="shared" si="13"/>
        <v>101502.59250819612</v>
      </c>
      <c r="O28" s="10" t="str">
        <f t="shared" si="14"/>
        <v>nov-dic 2014</v>
      </c>
      <c r="P28" s="10" t="str">
        <f t="shared" si="15"/>
        <v>dic 2014-ene 2015</v>
      </c>
      <c r="Q28" s="24">
        <v>158</v>
      </c>
      <c r="R28" s="24">
        <v>46</v>
      </c>
      <c r="S28" s="8"/>
      <c r="T28" s="19"/>
      <c r="U28" s="19"/>
    </row>
    <row r="29" spans="2:21" x14ac:dyDescent="0.25">
      <c r="B29" s="90"/>
      <c r="C29" s="90"/>
      <c r="D29" s="8" t="s">
        <v>305</v>
      </c>
      <c r="E29" s="4">
        <v>316</v>
      </c>
      <c r="F29" s="8" t="s">
        <v>24</v>
      </c>
      <c r="G29" s="19"/>
      <c r="H29" s="19" t="s">
        <v>290</v>
      </c>
      <c r="I29" s="9">
        <v>105</v>
      </c>
      <c r="J29" s="70">
        <f t="shared" si="9"/>
        <v>1403.85</v>
      </c>
      <c r="K29" s="70">
        <f t="shared" si="10"/>
        <v>16.67925</v>
      </c>
      <c r="L29" s="70">
        <f t="shared" si="11"/>
        <v>84129.150000000009</v>
      </c>
      <c r="M29" s="71">
        <f t="shared" si="12"/>
        <v>3229.6386341032153</v>
      </c>
      <c r="N29" s="23">
        <f t="shared" si="13"/>
        <v>87358.788634103228</v>
      </c>
      <c r="O29" s="10" t="str">
        <f t="shared" si="14"/>
        <v>nov-dic 2014</v>
      </c>
      <c r="P29" s="10" t="str">
        <f t="shared" si="15"/>
        <v>dic 2014-ene 2015</v>
      </c>
      <c r="Q29" s="24">
        <v>95</v>
      </c>
      <c r="R29" s="24">
        <v>29</v>
      </c>
      <c r="S29" s="8"/>
      <c r="T29" s="19"/>
      <c r="U29" s="19"/>
    </row>
    <row r="30" spans="2:21" x14ac:dyDescent="0.25">
      <c r="B30" s="90"/>
      <c r="C30" s="90"/>
      <c r="D30" s="8" t="s">
        <v>306</v>
      </c>
      <c r="E30" s="4">
        <v>317</v>
      </c>
      <c r="F30" s="8" t="s">
        <v>25</v>
      </c>
      <c r="G30" s="19"/>
      <c r="H30" s="19" t="s">
        <v>290</v>
      </c>
      <c r="I30" s="9">
        <v>32</v>
      </c>
      <c r="J30" s="70">
        <f t="shared" si="9"/>
        <v>427.84</v>
      </c>
      <c r="K30" s="70">
        <f t="shared" si="10"/>
        <v>5.0831999999999997</v>
      </c>
      <c r="L30" s="70">
        <f t="shared" si="11"/>
        <v>25639.360000000001</v>
      </c>
      <c r="M30" s="71">
        <f t="shared" si="12"/>
        <v>984.27082182193237</v>
      </c>
      <c r="N30" s="23">
        <f t="shared" si="13"/>
        <v>26623.630821821935</v>
      </c>
      <c r="O30" s="10" t="str">
        <f t="shared" si="14"/>
        <v>nov-dic 2014</v>
      </c>
      <c r="P30" s="10" t="str">
        <f t="shared" si="15"/>
        <v>dic 2014-ene 2015</v>
      </c>
      <c r="Q30" s="24">
        <v>30</v>
      </c>
      <c r="R30" s="24">
        <v>5</v>
      </c>
      <c r="S30" s="8"/>
      <c r="T30" s="19"/>
      <c r="U30" s="19"/>
    </row>
    <row r="31" spans="2:21" x14ac:dyDescent="0.25">
      <c r="B31" s="90"/>
      <c r="C31" s="90"/>
      <c r="D31" s="8" t="s">
        <v>307</v>
      </c>
      <c r="E31" s="4">
        <v>309</v>
      </c>
      <c r="F31" s="8" t="s">
        <v>26</v>
      </c>
      <c r="G31" s="19"/>
      <c r="H31" s="19" t="s">
        <v>290</v>
      </c>
      <c r="I31" s="9">
        <v>118</v>
      </c>
      <c r="J31" s="70">
        <f t="shared" si="9"/>
        <v>1577.6599999999999</v>
      </c>
      <c r="K31" s="70">
        <f t="shared" si="10"/>
        <v>18.744299999999999</v>
      </c>
      <c r="L31" s="70">
        <f t="shared" si="11"/>
        <v>94545.14</v>
      </c>
      <c r="M31" s="71">
        <f t="shared" si="12"/>
        <v>3629.4986554683755</v>
      </c>
      <c r="N31" s="23">
        <f t="shared" si="13"/>
        <v>98174.63865546837</v>
      </c>
      <c r="O31" s="10" t="str">
        <f t="shared" si="14"/>
        <v>nov-dic 2014</v>
      </c>
      <c r="P31" s="10" t="str">
        <f t="shared" si="15"/>
        <v>dic 2014-ene 2015</v>
      </c>
      <c r="Q31" s="24">
        <v>97</v>
      </c>
      <c r="R31" s="24">
        <v>17</v>
      </c>
      <c r="S31" s="8"/>
      <c r="T31" s="19"/>
      <c r="U31" s="19"/>
    </row>
    <row r="32" spans="2:21" x14ac:dyDescent="0.25">
      <c r="B32" s="90"/>
      <c r="C32" s="90"/>
      <c r="D32" s="8" t="s">
        <v>308</v>
      </c>
      <c r="E32" s="4">
        <v>305</v>
      </c>
      <c r="F32" s="8" t="s">
        <v>27</v>
      </c>
      <c r="G32" s="19"/>
      <c r="H32" s="19" t="s">
        <v>290</v>
      </c>
      <c r="I32" s="9">
        <v>155</v>
      </c>
      <c r="J32" s="70">
        <f t="shared" si="9"/>
        <v>2072.35</v>
      </c>
      <c r="K32" s="70">
        <f t="shared" si="10"/>
        <v>24.621749999999999</v>
      </c>
      <c r="L32" s="70">
        <f t="shared" si="11"/>
        <v>124190.65000000001</v>
      </c>
      <c r="M32" s="71">
        <f t="shared" si="12"/>
        <v>4767.561793199985</v>
      </c>
      <c r="N32" s="23">
        <f t="shared" si="13"/>
        <v>128958.2117932</v>
      </c>
      <c r="O32" s="10" t="str">
        <f t="shared" si="14"/>
        <v>nov-dic 2014</v>
      </c>
      <c r="P32" s="10" t="str">
        <f t="shared" si="15"/>
        <v>dic 2014-ene 2015</v>
      </c>
      <c r="Q32" s="24">
        <v>117</v>
      </c>
      <c r="R32" s="24">
        <v>33</v>
      </c>
      <c r="S32" s="8"/>
      <c r="T32" s="19"/>
      <c r="U32" s="19"/>
    </row>
    <row r="33" spans="2:21" x14ac:dyDescent="0.25">
      <c r="B33" s="90"/>
      <c r="C33" s="90"/>
      <c r="D33" s="8" t="s">
        <v>309</v>
      </c>
      <c r="E33" s="4">
        <v>318</v>
      </c>
      <c r="F33" s="8" t="s">
        <v>28</v>
      </c>
      <c r="G33" s="19"/>
      <c r="H33" s="19" t="s">
        <v>290</v>
      </c>
      <c r="I33" s="9">
        <v>78</v>
      </c>
      <c r="J33" s="70">
        <f t="shared" si="9"/>
        <v>1042.8599999999999</v>
      </c>
      <c r="K33" s="70">
        <f t="shared" si="10"/>
        <v>12.3903</v>
      </c>
      <c r="L33" s="70">
        <f t="shared" si="11"/>
        <v>62495.94</v>
      </c>
      <c r="M33" s="71">
        <f t="shared" si="12"/>
        <v>2399.1601281909602</v>
      </c>
      <c r="N33" s="23">
        <f t="shared" si="13"/>
        <v>64895.100128190963</v>
      </c>
      <c r="O33" s="10" t="str">
        <f t="shared" si="14"/>
        <v>nov-dic 2014</v>
      </c>
      <c r="P33" s="10" t="str">
        <f t="shared" si="15"/>
        <v>dic 2014-ene 2015</v>
      </c>
      <c r="Q33" s="24">
        <v>66</v>
      </c>
      <c r="R33" s="24">
        <v>18</v>
      </c>
      <c r="S33" s="8"/>
      <c r="T33" s="19"/>
      <c r="U33" s="19"/>
    </row>
    <row r="34" spans="2:21" x14ac:dyDescent="0.25">
      <c r="B34" s="90"/>
      <c r="C34" s="90"/>
      <c r="D34" s="8" t="s">
        <v>310</v>
      </c>
      <c r="E34" s="4">
        <v>301</v>
      </c>
      <c r="F34" s="8" t="s">
        <v>29</v>
      </c>
      <c r="G34" s="19"/>
      <c r="H34" s="19" t="s">
        <v>290</v>
      </c>
      <c r="I34" s="9">
        <v>514</v>
      </c>
      <c r="J34" s="70">
        <f t="shared" si="9"/>
        <v>6872.1799999999994</v>
      </c>
      <c r="K34" s="70">
        <f t="shared" si="10"/>
        <v>81.648899999999998</v>
      </c>
      <c r="L34" s="70">
        <f t="shared" si="11"/>
        <v>411832.22000000003</v>
      </c>
      <c r="M34" s="71">
        <f t="shared" si="12"/>
        <v>15809.850075514787</v>
      </c>
      <c r="N34" s="23">
        <f t="shared" si="13"/>
        <v>427642.07007551484</v>
      </c>
      <c r="O34" s="10" t="str">
        <f t="shared" si="14"/>
        <v>nov-dic 2014</v>
      </c>
      <c r="P34" s="10" t="str">
        <f t="shared" si="15"/>
        <v>dic 2014-ene 2015</v>
      </c>
      <c r="Q34" s="24">
        <v>715</v>
      </c>
      <c r="R34" s="24">
        <v>105</v>
      </c>
      <c r="S34" s="8"/>
      <c r="T34" s="19"/>
      <c r="U34" s="19"/>
    </row>
    <row r="35" spans="2:21" x14ac:dyDescent="0.25">
      <c r="B35" s="90"/>
      <c r="C35" s="90"/>
      <c r="D35" s="8" t="s">
        <v>311</v>
      </c>
      <c r="E35" s="4">
        <v>306</v>
      </c>
      <c r="F35" s="8" t="s">
        <v>30</v>
      </c>
      <c r="G35" s="19"/>
      <c r="H35" s="19" t="s">
        <v>290</v>
      </c>
      <c r="I35" s="9">
        <v>158</v>
      </c>
      <c r="J35" s="70">
        <f t="shared" si="9"/>
        <v>2112.46</v>
      </c>
      <c r="K35" s="70">
        <f t="shared" si="10"/>
        <v>25.098299999999998</v>
      </c>
      <c r="L35" s="70">
        <f t="shared" si="11"/>
        <v>126594.34</v>
      </c>
      <c r="M35" s="71">
        <f t="shared" si="12"/>
        <v>4859.8371827457913</v>
      </c>
      <c r="N35" s="23">
        <f t="shared" si="13"/>
        <v>131454.1771827458</v>
      </c>
      <c r="O35" s="10" t="str">
        <f t="shared" si="14"/>
        <v>nov-dic 2014</v>
      </c>
      <c r="P35" s="10" t="str">
        <f t="shared" si="15"/>
        <v>dic 2014-ene 2015</v>
      </c>
      <c r="Q35" s="24">
        <v>117</v>
      </c>
      <c r="R35" s="24">
        <v>47</v>
      </c>
      <c r="S35" s="8"/>
      <c r="T35" s="19"/>
      <c r="U35" s="19"/>
    </row>
    <row r="36" spans="2:21" x14ac:dyDescent="0.25">
      <c r="B36" s="90"/>
      <c r="C36" s="90"/>
      <c r="D36" s="8" t="s">
        <v>312</v>
      </c>
      <c r="E36" s="4">
        <v>319</v>
      </c>
      <c r="F36" s="8" t="s">
        <v>31</v>
      </c>
      <c r="G36" s="19"/>
      <c r="H36" s="19" t="s">
        <v>290</v>
      </c>
      <c r="I36" s="9">
        <v>186</v>
      </c>
      <c r="J36" s="70">
        <f t="shared" si="9"/>
        <v>2486.8199999999997</v>
      </c>
      <c r="K36" s="70">
        <f t="shared" si="10"/>
        <v>29.546099999999999</v>
      </c>
      <c r="L36" s="70">
        <f t="shared" si="11"/>
        <v>149028.78</v>
      </c>
      <c r="M36" s="71">
        <f t="shared" si="12"/>
        <v>5721.0741518399818</v>
      </c>
      <c r="N36" s="23">
        <f t="shared" si="13"/>
        <v>154749.85415183997</v>
      </c>
      <c r="O36" s="10" t="str">
        <f t="shared" si="14"/>
        <v>nov-dic 2014</v>
      </c>
      <c r="P36" s="10" t="str">
        <f t="shared" si="15"/>
        <v>dic 2014-ene 2015</v>
      </c>
      <c r="Q36" s="24">
        <v>182</v>
      </c>
      <c r="R36" s="24">
        <v>32</v>
      </c>
      <c r="S36" s="8"/>
      <c r="T36" s="19"/>
      <c r="U36" s="19"/>
    </row>
    <row r="37" spans="2:21" x14ac:dyDescent="0.25">
      <c r="B37" s="90"/>
      <c r="C37" s="90"/>
      <c r="D37" s="8" t="s">
        <v>313</v>
      </c>
      <c r="E37" s="4">
        <v>300</v>
      </c>
      <c r="F37" s="8" t="s">
        <v>6</v>
      </c>
      <c r="G37" s="19"/>
      <c r="H37" s="19" t="s">
        <v>290</v>
      </c>
      <c r="I37" s="9"/>
      <c r="J37" s="70"/>
      <c r="K37" s="70"/>
      <c r="L37" s="70"/>
      <c r="M37" s="71"/>
      <c r="N37" s="23"/>
      <c r="O37" s="10"/>
      <c r="P37" s="10" t="str">
        <f t="shared" si="15"/>
        <v xml:space="preserve"> </v>
      </c>
      <c r="Q37" s="8"/>
      <c r="R37" s="8"/>
      <c r="S37" s="8"/>
      <c r="T37" s="19"/>
      <c r="U37" s="19"/>
    </row>
    <row r="38" spans="2:21" x14ac:dyDescent="0.25">
      <c r="B38" s="25"/>
      <c r="C38" s="25"/>
      <c r="D38" s="26"/>
      <c r="E38" s="27"/>
      <c r="F38" s="26"/>
      <c r="G38" s="28"/>
      <c r="H38" s="28"/>
      <c r="I38" s="31">
        <f>SUM(I17:I37)</f>
        <v>2645</v>
      </c>
      <c r="J38" s="72">
        <f>SUM(J17:J37)</f>
        <v>35363.649999999994</v>
      </c>
      <c r="K38" s="72">
        <f>SUM(K17:K37)</f>
        <v>420.15825000000007</v>
      </c>
      <c r="L38" s="72">
        <f t="shared" ref="L38:N38" si="16">SUM(L17:L37)</f>
        <v>2119253.3499999996</v>
      </c>
      <c r="M38" s="72">
        <f t="shared" si="16"/>
        <v>81356.135116219099</v>
      </c>
      <c r="N38" s="72">
        <f t="shared" si="16"/>
        <v>2200609.4851162196</v>
      </c>
      <c r="O38" s="29"/>
      <c r="P38" s="29"/>
      <c r="Q38" s="31">
        <f t="shared" ref="Q38:U38" si="17">SUM(Q17:Q37)</f>
        <v>2703</v>
      </c>
      <c r="R38" s="31">
        <f t="shared" si="17"/>
        <v>743</v>
      </c>
      <c r="S38" s="31">
        <f t="shared" si="17"/>
        <v>0</v>
      </c>
      <c r="T38" s="31">
        <f t="shared" si="17"/>
        <v>0</v>
      </c>
      <c r="U38" s="31">
        <f t="shared" si="17"/>
        <v>0</v>
      </c>
    </row>
    <row r="39" spans="2:21" x14ac:dyDescent="0.25">
      <c r="B39" s="90" t="s">
        <v>32</v>
      </c>
      <c r="C39" s="90">
        <v>442</v>
      </c>
      <c r="D39" s="8" t="s">
        <v>315</v>
      </c>
      <c r="E39" s="4">
        <v>307</v>
      </c>
      <c r="F39" s="8" t="s">
        <v>33</v>
      </c>
      <c r="G39" s="19"/>
      <c r="H39" s="19" t="s">
        <v>290</v>
      </c>
      <c r="I39" s="9">
        <v>385</v>
      </c>
      <c r="J39" s="70">
        <f t="shared" ref="J39:J46" si="18">I39*$I$277</f>
        <v>5147.45</v>
      </c>
      <c r="K39" s="70">
        <f t="shared" ref="K39:K46" si="19">I39*$I$278</f>
        <v>61.157249999999998</v>
      </c>
      <c r="L39" s="70">
        <f t="shared" ref="L39:L46" si="20">I39*$I$279</f>
        <v>308473.55</v>
      </c>
      <c r="M39" s="71">
        <f t="shared" ref="M39:M46" si="21">$I$280*J39</f>
        <v>11842.008325045124</v>
      </c>
      <c r="N39" s="23">
        <f t="shared" ref="N39:N46" si="22">L39+M39</f>
        <v>320315.5583250451</v>
      </c>
      <c r="O39" s="10" t="str">
        <f t="shared" ref="O39:O46" si="23">IF(J39=0," ","nov-dic 2014")</f>
        <v>nov-dic 2014</v>
      </c>
      <c r="P39" s="10" t="str">
        <f t="shared" ref="P39:P47" si="24">IF(J39=0," ","dic 2014-ene 2015")</f>
        <v>dic 2014-ene 2015</v>
      </c>
      <c r="Q39" s="24">
        <v>351</v>
      </c>
      <c r="R39" s="24">
        <v>1</v>
      </c>
      <c r="S39" s="8"/>
      <c r="T39" s="19"/>
      <c r="U39" s="19"/>
    </row>
    <row r="40" spans="2:21" x14ac:dyDescent="0.25">
      <c r="B40" s="90"/>
      <c r="C40" s="90"/>
      <c r="D40" s="8" t="s">
        <v>316</v>
      </c>
      <c r="E40" s="4">
        <v>301</v>
      </c>
      <c r="F40" s="8" t="s">
        <v>34</v>
      </c>
      <c r="G40" s="19"/>
      <c r="H40" s="19" t="s">
        <v>290</v>
      </c>
      <c r="I40" s="9">
        <v>572</v>
      </c>
      <c r="J40" s="70">
        <f t="shared" si="18"/>
        <v>7647.6399999999994</v>
      </c>
      <c r="K40" s="70">
        <f t="shared" si="19"/>
        <v>90.862200000000001</v>
      </c>
      <c r="L40" s="70">
        <f t="shared" si="20"/>
        <v>458303.56</v>
      </c>
      <c r="M40" s="71">
        <f t="shared" si="21"/>
        <v>17593.840940067039</v>
      </c>
      <c r="N40" s="23">
        <f t="shared" si="22"/>
        <v>475897.40094006702</v>
      </c>
      <c r="O40" s="10" t="str">
        <f t="shared" si="23"/>
        <v>nov-dic 2014</v>
      </c>
      <c r="P40" s="10" t="str">
        <f t="shared" si="24"/>
        <v>dic 2014-ene 2015</v>
      </c>
      <c r="Q40" s="24">
        <v>477</v>
      </c>
      <c r="R40" s="24">
        <v>53</v>
      </c>
      <c r="S40" s="8"/>
      <c r="T40" s="19"/>
      <c r="U40" s="19"/>
    </row>
    <row r="41" spans="2:21" x14ac:dyDescent="0.25">
      <c r="B41" s="90"/>
      <c r="C41" s="90"/>
      <c r="D41" s="8" t="s">
        <v>317</v>
      </c>
      <c r="E41" s="4">
        <v>300</v>
      </c>
      <c r="F41" s="8" t="s">
        <v>35</v>
      </c>
      <c r="G41" s="19"/>
      <c r="H41" s="19" t="s">
        <v>290</v>
      </c>
      <c r="I41" s="9">
        <v>138</v>
      </c>
      <c r="J41" s="70">
        <f t="shared" si="18"/>
        <v>1845.06</v>
      </c>
      <c r="K41" s="70">
        <f t="shared" si="19"/>
        <v>21.921299999999999</v>
      </c>
      <c r="L41" s="70">
        <f t="shared" si="20"/>
        <v>110569.74</v>
      </c>
      <c r="M41" s="71">
        <f t="shared" si="21"/>
        <v>4244.6679191070834</v>
      </c>
      <c r="N41" s="23">
        <f t="shared" si="22"/>
        <v>114814.40791910709</v>
      </c>
      <c r="O41" s="10" t="str">
        <f t="shared" si="23"/>
        <v>nov-dic 2014</v>
      </c>
      <c r="P41" s="10" t="str">
        <f t="shared" si="24"/>
        <v>dic 2014-ene 2015</v>
      </c>
      <c r="Q41" s="24">
        <v>42</v>
      </c>
      <c r="R41" s="24">
        <v>4</v>
      </c>
      <c r="S41" s="8"/>
      <c r="T41" s="19"/>
      <c r="U41" s="19"/>
    </row>
    <row r="42" spans="2:21" x14ac:dyDescent="0.25">
      <c r="B42" s="90"/>
      <c r="C42" s="90"/>
      <c r="D42" s="8" t="s">
        <v>318</v>
      </c>
      <c r="E42" s="4">
        <v>306</v>
      </c>
      <c r="F42" s="20" t="s">
        <v>259</v>
      </c>
      <c r="G42" s="19"/>
      <c r="H42" s="19" t="s">
        <v>290</v>
      </c>
      <c r="I42" s="9">
        <v>116</v>
      </c>
      <c r="J42" s="70">
        <f t="shared" si="18"/>
        <v>1550.9199999999998</v>
      </c>
      <c r="K42" s="70">
        <f t="shared" si="19"/>
        <v>18.426600000000001</v>
      </c>
      <c r="L42" s="70">
        <f t="shared" si="20"/>
        <v>92942.680000000008</v>
      </c>
      <c r="M42" s="71">
        <f t="shared" si="21"/>
        <v>3567.9817291045047</v>
      </c>
      <c r="N42" s="23">
        <f t="shared" si="22"/>
        <v>96510.661729104511</v>
      </c>
      <c r="O42" s="10" t="str">
        <f t="shared" si="23"/>
        <v>nov-dic 2014</v>
      </c>
      <c r="P42" s="10" t="str">
        <f t="shared" si="24"/>
        <v>dic 2014-ene 2015</v>
      </c>
      <c r="Q42" s="24">
        <v>93</v>
      </c>
      <c r="R42" s="24">
        <v>9</v>
      </c>
      <c r="S42" s="8"/>
      <c r="T42" s="19"/>
      <c r="U42" s="19"/>
    </row>
    <row r="43" spans="2:21" x14ac:dyDescent="0.25">
      <c r="B43" s="90"/>
      <c r="C43" s="90"/>
      <c r="D43" s="8" t="s">
        <v>319</v>
      </c>
      <c r="E43" s="4">
        <v>303</v>
      </c>
      <c r="F43" s="8" t="s">
        <v>37</v>
      </c>
      <c r="G43" s="19"/>
      <c r="H43" s="19" t="s">
        <v>290</v>
      </c>
      <c r="I43" s="9">
        <v>294</v>
      </c>
      <c r="J43" s="70">
        <f t="shared" si="18"/>
        <v>3930.7799999999997</v>
      </c>
      <c r="K43" s="70">
        <f t="shared" si="19"/>
        <v>46.701899999999995</v>
      </c>
      <c r="L43" s="70">
        <f t="shared" si="20"/>
        <v>235561.62</v>
      </c>
      <c r="M43" s="71">
        <f t="shared" si="21"/>
        <v>9042.988175489003</v>
      </c>
      <c r="N43" s="23">
        <f t="shared" si="22"/>
        <v>244604.608175489</v>
      </c>
      <c r="O43" s="10" t="str">
        <f t="shared" si="23"/>
        <v>nov-dic 2014</v>
      </c>
      <c r="P43" s="10" t="str">
        <f t="shared" si="24"/>
        <v>dic 2014-ene 2015</v>
      </c>
      <c r="Q43" s="24">
        <v>229</v>
      </c>
      <c r="R43" s="24">
        <v>8</v>
      </c>
      <c r="S43" s="8"/>
      <c r="T43" s="19"/>
      <c r="U43" s="19"/>
    </row>
    <row r="44" spans="2:21" x14ac:dyDescent="0.25">
      <c r="B44" s="90"/>
      <c r="C44" s="90"/>
      <c r="D44" s="8" t="s">
        <v>320</v>
      </c>
      <c r="E44" s="4">
        <v>302</v>
      </c>
      <c r="F44" s="8" t="s">
        <v>36</v>
      </c>
      <c r="G44" s="19"/>
      <c r="H44" s="19" t="s">
        <v>290</v>
      </c>
      <c r="I44" s="9">
        <v>273</v>
      </c>
      <c r="J44" s="70">
        <f t="shared" si="18"/>
        <v>3650.0099999999998</v>
      </c>
      <c r="K44" s="70">
        <f t="shared" si="19"/>
        <v>43.366049999999994</v>
      </c>
      <c r="L44" s="70">
        <f t="shared" si="20"/>
        <v>218735.79</v>
      </c>
      <c r="M44" s="71">
        <f t="shared" si="21"/>
        <v>8397.0604486683606</v>
      </c>
      <c r="N44" s="23">
        <f t="shared" si="22"/>
        <v>227132.85044866838</v>
      </c>
      <c r="O44" s="10" t="str">
        <f t="shared" si="23"/>
        <v>nov-dic 2014</v>
      </c>
      <c r="P44" s="10" t="str">
        <f t="shared" si="24"/>
        <v>dic 2014-ene 2015</v>
      </c>
      <c r="Q44" s="24">
        <v>230</v>
      </c>
      <c r="R44" s="24">
        <v>38</v>
      </c>
      <c r="S44" s="8"/>
      <c r="T44" s="19"/>
      <c r="U44" s="19"/>
    </row>
    <row r="45" spans="2:21" x14ac:dyDescent="0.25">
      <c r="B45" s="90"/>
      <c r="C45" s="90"/>
      <c r="D45" s="8" t="s">
        <v>321</v>
      </c>
      <c r="E45" s="4">
        <v>304</v>
      </c>
      <c r="F45" s="8" t="s">
        <v>38</v>
      </c>
      <c r="G45" s="19"/>
      <c r="H45" s="19" t="s">
        <v>290</v>
      </c>
      <c r="I45" s="9">
        <v>121</v>
      </c>
      <c r="J45" s="70">
        <f t="shared" si="18"/>
        <v>1617.77</v>
      </c>
      <c r="K45" s="70">
        <f t="shared" si="19"/>
        <v>19.220849999999999</v>
      </c>
      <c r="L45" s="70">
        <f t="shared" si="20"/>
        <v>96948.83</v>
      </c>
      <c r="M45" s="71">
        <f t="shared" si="21"/>
        <v>3721.7740450141819</v>
      </c>
      <c r="N45" s="23">
        <f t="shared" si="22"/>
        <v>100670.60404501419</v>
      </c>
      <c r="O45" s="10" t="str">
        <f t="shared" si="23"/>
        <v>nov-dic 2014</v>
      </c>
      <c r="P45" s="10" t="str">
        <f t="shared" si="24"/>
        <v>dic 2014-ene 2015</v>
      </c>
      <c r="Q45" s="24">
        <v>95</v>
      </c>
      <c r="R45" s="24">
        <v>23</v>
      </c>
      <c r="S45" s="8"/>
      <c r="T45" s="19"/>
      <c r="U45" s="19"/>
    </row>
    <row r="46" spans="2:21" x14ac:dyDescent="0.25">
      <c r="B46" s="90"/>
      <c r="C46" s="90"/>
      <c r="D46" s="8" t="s">
        <v>322</v>
      </c>
      <c r="E46" s="4">
        <v>305</v>
      </c>
      <c r="F46" s="8" t="s">
        <v>39</v>
      </c>
      <c r="G46" s="19"/>
      <c r="H46" s="19" t="s">
        <v>290</v>
      </c>
      <c r="I46" s="9">
        <v>86</v>
      </c>
      <c r="J46" s="70">
        <f t="shared" si="18"/>
        <v>1149.82</v>
      </c>
      <c r="K46" s="70">
        <f t="shared" si="19"/>
        <v>13.661099999999999</v>
      </c>
      <c r="L46" s="70">
        <f t="shared" si="20"/>
        <v>68905.78</v>
      </c>
      <c r="M46" s="71">
        <f t="shared" si="21"/>
        <v>2645.2278336464433</v>
      </c>
      <c r="N46" s="23">
        <f t="shared" si="22"/>
        <v>71551.007833646436</v>
      </c>
      <c r="O46" s="10" t="str">
        <f t="shared" si="23"/>
        <v>nov-dic 2014</v>
      </c>
      <c r="P46" s="10" t="str">
        <f t="shared" si="24"/>
        <v>dic 2014-ene 2015</v>
      </c>
      <c r="Q46" s="24">
        <v>62</v>
      </c>
      <c r="R46" s="24">
        <v>9</v>
      </c>
      <c r="S46" s="8"/>
      <c r="T46" s="19"/>
      <c r="U46" s="19"/>
    </row>
    <row r="47" spans="2:21" x14ac:dyDescent="0.25">
      <c r="B47" s="90"/>
      <c r="C47" s="90"/>
      <c r="D47" s="8" t="s">
        <v>317</v>
      </c>
      <c r="E47" s="4">
        <v>300</v>
      </c>
      <c r="F47" s="8" t="s">
        <v>236</v>
      </c>
      <c r="G47" s="19"/>
      <c r="H47" s="19" t="s">
        <v>290</v>
      </c>
      <c r="I47" s="9"/>
      <c r="J47" s="70"/>
      <c r="K47" s="70"/>
      <c r="L47" s="70"/>
      <c r="M47" s="71"/>
      <c r="N47" s="23"/>
      <c r="O47" s="10"/>
      <c r="P47" s="10" t="str">
        <f t="shared" si="24"/>
        <v xml:space="preserve"> </v>
      </c>
      <c r="Q47" s="8"/>
      <c r="R47" s="8"/>
      <c r="S47" s="8"/>
      <c r="T47" s="19"/>
      <c r="U47" s="19"/>
    </row>
    <row r="48" spans="2:21" x14ac:dyDescent="0.25">
      <c r="B48" s="25"/>
      <c r="C48" s="25"/>
      <c r="D48" s="26"/>
      <c r="E48" s="27"/>
      <c r="F48" s="26"/>
      <c r="G48" s="28"/>
      <c r="H48" s="28"/>
      <c r="I48" s="31">
        <f>SUM(I39:I47)</f>
        <v>1985</v>
      </c>
      <c r="J48" s="72">
        <f>SUM(J39:J47)</f>
        <v>26539.449999999997</v>
      </c>
      <c r="K48" s="72">
        <f>SUM(K39:K47)</f>
        <v>315.31724999999994</v>
      </c>
      <c r="L48" s="72">
        <f t="shared" ref="L48:N48" si="25">SUM(L39:L47)</f>
        <v>1590441.55</v>
      </c>
      <c r="M48" s="72">
        <f t="shared" si="25"/>
        <v>61055.549416141737</v>
      </c>
      <c r="N48" s="72">
        <f t="shared" si="25"/>
        <v>1651497.0994161419</v>
      </c>
      <c r="O48" s="29"/>
      <c r="P48" s="29"/>
      <c r="Q48" s="31">
        <f t="shared" ref="Q48:U48" si="26">SUM(Q39:Q47)</f>
        <v>1579</v>
      </c>
      <c r="R48" s="31">
        <f t="shared" si="26"/>
        <v>145</v>
      </c>
      <c r="S48" s="31">
        <f t="shared" si="26"/>
        <v>0</v>
      </c>
      <c r="T48" s="31">
        <f t="shared" si="26"/>
        <v>0</v>
      </c>
      <c r="U48" s="31">
        <f t="shared" si="26"/>
        <v>0</v>
      </c>
    </row>
    <row r="49" spans="2:21" x14ac:dyDescent="0.25">
      <c r="B49" s="90" t="s">
        <v>40</v>
      </c>
      <c r="C49" s="90">
        <v>443</v>
      </c>
      <c r="D49" s="33" t="s">
        <v>324</v>
      </c>
      <c r="E49" s="4">
        <v>302</v>
      </c>
      <c r="F49" s="8" t="s">
        <v>41</v>
      </c>
      <c r="G49" s="19"/>
      <c r="H49" s="19" t="s">
        <v>290</v>
      </c>
      <c r="I49" s="9">
        <v>394</v>
      </c>
      <c r="J49" s="70">
        <f t="shared" ref="J49:J58" si="27">I49*$I$277</f>
        <v>5267.78</v>
      </c>
      <c r="K49" s="70">
        <f t="shared" ref="K49:K58" si="28">I49*$I$278</f>
        <v>62.5869</v>
      </c>
      <c r="L49" s="70">
        <f t="shared" ref="L49:L58" si="29">I49*$I$279</f>
        <v>315684.62</v>
      </c>
      <c r="M49" s="71">
        <f t="shared" ref="M49:M58" si="30">$I$280*J49</f>
        <v>12118.834493682542</v>
      </c>
      <c r="N49" s="23">
        <f t="shared" ref="N49:N58" si="31">L49+M49</f>
        <v>327803.45449368254</v>
      </c>
      <c r="O49" s="10" t="str">
        <f t="shared" ref="O49:O58" si="32">IF(J49=0," ","nov-dic 2014")</f>
        <v>nov-dic 2014</v>
      </c>
      <c r="P49" s="10" t="str">
        <f t="shared" ref="P49:P59" si="33">IF(J49=0," ","dic 2014-ene 2015")</f>
        <v>dic 2014-ene 2015</v>
      </c>
      <c r="Q49" s="24">
        <v>471</v>
      </c>
      <c r="R49" s="24">
        <v>104</v>
      </c>
      <c r="S49" s="8"/>
      <c r="T49" s="19"/>
      <c r="U49" s="19"/>
    </row>
    <row r="50" spans="2:21" x14ac:dyDescent="0.25">
      <c r="B50" s="90"/>
      <c r="C50" s="90"/>
      <c r="D50" s="33" t="s">
        <v>325</v>
      </c>
      <c r="E50" s="4">
        <v>303</v>
      </c>
      <c r="F50" s="8" t="s">
        <v>42</v>
      </c>
      <c r="G50" s="19"/>
      <c r="H50" s="19" t="s">
        <v>290</v>
      </c>
      <c r="I50" s="9">
        <v>472</v>
      </c>
      <c r="J50" s="70">
        <f t="shared" si="27"/>
        <v>6310.6399999999994</v>
      </c>
      <c r="K50" s="70">
        <f t="shared" si="28"/>
        <v>74.977199999999996</v>
      </c>
      <c r="L50" s="70">
        <f t="shared" si="29"/>
        <v>378180.56</v>
      </c>
      <c r="M50" s="71">
        <f t="shared" si="30"/>
        <v>14517.994621873502</v>
      </c>
      <c r="N50" s="23">
        <f t="shared" si="31"/>
        <v>392698.55462187348</v>
      </c>
      <c r="O50" s="10" t="str">
        <f t="shared" si="32"/>
        <v>nov-dic 2014</v>
      </c>
      <c r="P50" s="10" t="str">
        <f t="shared" si="33"/>
        <v>dic 2014-ene 2015</v>
      </c>
      <c r="Q50" s="24">
        <v>629</v>
      </c>
      <c r="R50" s="24">
        <v>83</v>
      </c>
      <c r="S50" s="8"/>
      <c r="T50" s="19"/>
      <c r="U50" s="19"/>
    </row>
    <row r="51" spans="2:21" x14ac:dyDescent="0.25">
      <c r="B51" s="90"/>
      <c r="C51" s="90"/>
      <c r="D51" s="33" t="s">
        <v>326</v>
      </c>
      <c r="E51" s="4">
        <v>300</v>
      </c>
      <c r="F51" s="8" t="s">
        <v>43</v>
      </c>
      <c r="G51" s="19"/>
      <c r="H51" s="19" t="s">
        <v>290</v>
      </c>
      <c r="I51" s="9">
        <v>91</v>
      </c>
      <c r="J51" s="70">
        <f t="shared" si="27"/>
        <v>1216.6699999999998</v>
      </c>
      <c r="K51" s="70">
        <f t="shared" si="28"/>
        <v>14.455349999999999</v>
      </c>
      <c r="L51" s="70">
        <f t="shared" si="29"/>
        <v>72911.930000000008</v>
      </c>
      <c r="M51" s="71">
        <f t="shared" si="30"/>
        <v>2799.02014955612</v>
      </c>
      <c r="N51" s="23">
        <f t="shared" si="31"/>
        <v>75710.950149556127</v>
      </c>
      <c r="O51" s="10" t="str">
        <f t="shared" si="32"/>
        <v>nov-dic 2014</v>
      </c>
      <c r="P51" s="10" t="str">
        <f t="shared" si="33"/>
        <v>dic 2014-ene 2015</v>
      </c>
      <c r="Q51" s="24">
        <v>141</v>
      </c>
      <c r="R51" s="24">
        <v>23</v>
      </c>
      <c r="S51" s="8"/>
      <c r="T51" s="19"/>
      <c r="U51" s="19"/>
    </row>
    <row r="52" spans="2:21" x14ac:dyDescent="0.25">
      <c r="B52" s="90"/>
      <c r="C52" s="90"/>
      <c r="D52" s="33" t="s">
        <v>326</v>
      </c>
      <c r="E52" s="4">
        <v>300</v>
      </c>
      <c r="F52" s="8" t="s">
        <v>44</v>
      </c>
      <c r="G52" s="19"/>
      <c r="H52" s="19" t="s">
        <v>290</v>
      </c>
      <c r="I52" s="9">
        <v>94</v>
      </c>
      <c r="J52" s="70">
        <f t="shared" si="27"/>
        <v>1256.78</v>
      </c>
      <c r="K52" s="70">
        <f t="shared" si="28"/>
        <v>14.931899999999999</v>
      </c>
      <c r="L52" s="70">
        <f t="shared" si="29"/>
        <v>75315.62</v>
      </c>
      <c r="M52" s="71">
        <f t="shared" si="30"/>
        <v>2891.2955391019264</v>
      </c>
      <c r="N52" s="23">
        <f t="shared" si="31"/>
        <v>78206.915539101916</v>
      </c>
      <c r="O52" s="10" t="str">
        <f t="shared" si="32"/>
        <v>nov-dic 2014</v>
      </c>
      <c r="P52" s="10" t="str">
        <f t="shared" si="33"/>
        <v>dic 2014-ene 2015</v>
      </c>
      <c r="Q52" s="24">
        <v>77</v>
      </c>
      <c r="R52" s="24">
        <v>10</v>
      </c>
      <c r="S52" s="8"/>
      <c r="T52" s="19"/>
      <c r="U52" s="19"/>
    </row>
    <row r="53" spans="2:21" x14ac:dyDescent="0.25">
      <c r="B53" s="90"/>
      <c r="C53" s="90"/>
      <c r="D53" s="33" t="s">
        <v>326</v>
      </c>
      <c r="E53" s="4">
        <v>300</v>
      </c>
      <c r="F53" s="8" t="s">
        <v>45</v>
      </c>
      <c r="G53" s="19"/>
      <c r="H53" s="19" t="s">
        <v>290</v>
      </c>
      <c r="I53" s="9">
        <v>87</v>
      </c>
      <c r="J53" s="70">
        <f t="shared" si="27"/>
        <v>1163.1899999999998</v>
      </c>
      <c r="K53" s="70">
        <f t="shared" si="28"/>
        <v>13.819949999999999</v>
      </c>
      <c r="L53" s="70">
        <f t="shared" si="29"/>
        <v>69707.009999999995</v>
      </c>
      <c r="M53" s="71">
        <f t="shared" si="30"/>
        <v>2675.9862968283783</v>
      </c>
      <c r="N53" s="23">
        <f t="shared" si="31"/>
        <v>72382.99629682838</v>
      </c>
      <c r="O53" s="10" t="str">
        <f t="shared" si="32"/>
        <v>nov-dic 2014</v>
      </c>
      <c r="P53" s="10" t="str">
        <f t="shared" si="33"/>
        <v>dic 2014-ene 2015</v>
      </c>
      <c r="Q53" s="24">
        <v>94</v>
      </c>
      <c r="R53" s="24">
        <v>14</v>
      </c>
      <c r="S53" s="8"/>
      <c r="T53" s="19"/>
      <c r="U53" s="19"/>
    </row>
    <row r="54" spans="2:21" x14ac:dyDescent="0.25">
      <c r="B54" s="90"/>
      <c r="C54" s="90"/>
      <c r="D54" s="33" t="s">
        <v>324</v>
      </c>
      <c r="E54" s="4">
        <v>302</v>
      </c>
      <c r="F54" s="8" t="s">
        <v>46</v>
      </c>
      <c r="G54" s="19"/>
      <c r="H54" s="19" t="s">
        <v>290</v>
      </c>
      <c r="I54" s="9">
        <v>111</v>
      </c>
      <c r="J54" s="70">
        <f t="shared" si="27"/>
        <v>1484.07</v>
      </c>
      <c r="K54" s="70">
        <f t="shared" si="28"/>
        <v>17.632349999999999</v>
      </c>
      <c r="L54" s="70">
        <f t="shared" si="29"/>
        <v>88936.53</v>
      </c>
      <c r="M54" s="71">
        <f t="shared" si="30"/>
        <v>3414.1894131948279</v>
      </c>
      <c r="N54" s="23">
        <f t="shared" si="31"/>
        <v>92350.71941319482</v>
      </c>
      <c r="O54" s="10" t="str">
        <f t="shared" si="32"/>
        <v>nov-dic 2014</v>
      </c>
      <c r="P54" s="10" t="str">
        <f t="shared" si="33"/>
        <v>dic 2014-ene 2015</v>
      </c>
      <c r="Q54" s="24">
        <v>79</v>
      </c>
      <c r="R54" s="24">
        <v>35</v>
      </c>
      <c r="S54" s="8"/>
      <c r="T54" s="19"/>
      <c r="U54" s="19"/>
    </row>
    <row r="55" spans="2:21" x14ac:dyDescent="0.25">
      <c r="B55" s="90"/>
      <c r="C55" s="90"/>
      <c r="D55" s="33" t="s">
        <v>326</v>
      </c>
      <c r="E55" s="4">
        <v>300</v>
      </c>
      <c r="F55" s="8" t="s">
        <v>47</v>
      </c>
      <c r="G55" s="19"/>
      <c r="H55" s="19" t="s">
        <v>290</v>
      </c>
      <c r="I55" s="9">
        <v>58</v>
      </c>
      <c r="J55" s="70">
        <f t="shared" si="27"/>
        <v>775.45999999999992</v>
      </c>
      <c r="K55" s="70">
        <f t="shared" si="28"/>
        <v>9.2133000000000003</v>
      </c>
      <c r="L55" s="70">
        <f t="shared" si="29"/>
        <v>46471.340000000004</v>
      </c>
      <c r="M55" s="71">
        <f t="shared" si="30"/>
        <v>1783.9908645522523</v>
      </c>
      <c r="N55" s="23">
        <f t="shared" si="31"/>
        <v>48255.330864552256</v>
      </c>
      <c r="O55" s="10" t="str">
        <f t="shared" si="32"/>
        <v>nov-dic 2014</v>
      </c>
      <c r="P55" s="10" t="str">
        <f t="shared" si="33"/>
        <v>dic 2014-ene 2015</v>
      </c>
      <c r="Q55" s="24">
        <v>38</v>
      </c>
      <c r="R55" s="24">
        <v>23</v>
      </c>
      <c r="S55" s="8"/>
      <c r="T55" s="19"/>
      <c r="U55" s="19"/>
    </row>
    <row r="56" spans="2:21" x14ac:dyDescent="0.25">
      <c r="B56" s="90"/>
      <c r="C56" s="90"/>
      <c r="D56" s="33" t="s">
        <v>326</v>
      </c>
      <c r="E56" s="4">
        <v>300</v>
      </c>
      <c r="F56" s="8" t="s">
        <v>48</v>
      </c>
      <c r="G56" s="19"/>
      <c r="H56" s="19" t="s">
        <v>290</v>
      </c>
      <c r="I56" s="9">
        <v>115</v>
      </c>
      <c r="J56" s="70">
        <f t="shared" si="27"/>
        <v>1537.55</v>
      </c>
      <c r="K56" s="70">
        <f t="shared" si="28"/>
        <v>18.267749999999999</v>
      </c>
      <c r="L56" s="70">
        <f t="shared" si="29"/>
        <v>92141.45</v>
      </c>
      <c r="M56" s="71">
        <f t="shared" si="30"/>
        <v>3537.2232659225697</v>
      </c>
      <c r="N56" s="23">
        <f t="shared" si="31"/>
        <v>95678.673265922567</v>
      </c>
      <c r="O56" s="10" t="str">
        <f t="shared" si="32"/>
        <v>nov-dic 2014</v>
      </c>
      <c r="P56" s="10" t="str">
        <f t="shared" si="33"/>
        <v>dic 2014-ene 2015</v>
      </c>
      <c r="Q56" s="24">
        <v>89</v>
      </c>
      <c r="R56" s="24">
        <v>24</v>
      </c>
      <c r="S56" s="8"/>
      <c r="T56" s="19"/>
      <c r="U56" s="19"/>
    </row>
    <row r="57" spans="2:21" x14ac:dyDescent="0.25">
      <c r="B57" s="90"/>
      <c r="C57" s="90"/>
      <c r="D57" s="33" t="s">
        <v>324</v>
      </c>
      <c r="E57" s="4">
        <v>302</v>
      </c>
      <c r="F57" s="8" t="s">
        <v>50</v>
      </c>
      <c r="G57" s="19"/>
      <c r="H57" s="19" t="s">
        <v>290</v>
      </c>
      <c r="I57" s="9">
        <v>131</v>
      </c>
      <c r="J57" s="70">
        <f t="shared" si="27"/>
        <v>1751.4699999999998</v>
      </c>
      <c r="K57" s="70">
        <f t="shared" si="28"/>
        <v>20.809349999999998</v>
      </c>
      <c r="L57" s="70">
        <f t="shared" si="29"/>
        <v>104961.13</v>
      </c>
      <c r="M57" s="71">
        <f t="shared" si="30"/>
        <v>4029.3586768335354</v>
      </c>
      <c r="N57" s="23">
        <f t="shared" si="31"/>
        <v>108990.48867683354</v>
      </c>
      <c r="O57" s="10" t="str">
        <f t="shared" si="32"/>
        <v>nov-dic 2014</v>
      </c>
      <c r="P57" s="10" t="str">
        <f t="shared" si="33"/>
        <v>dic 2014-ene 2015</v>
      </c>
      <c r="Q57" s="24">
        <v>159</v>
      </c>
      <c r="R57" s="24">
        <v>34</v>
      </c>
      <c r="S57" s="8"/>
      <c r="T57" s="19"/>
      <c r="U57" s="19"/>
    </row>
    <row r="58" spans="2:21" x14ac:dyDescent="0.25">
      <c r="B58" s="90"/>
      <c r="C58" s="90"/>
      <c r="D58" s="33" t="s">
        <v>326</v>
      </c>
      <c r="E58" s="4">
        <v>300</v>
      </c>
      <c r="F58" s="8" t="s">
        <v>49</v>
      </c>
      <c r="G58" s="19"/>
      <c r="H58" s="19" t="s">
        <v>290</v>
      </c>
      <c r="I58" s="9">
        <v>63</v>
      </c>
      <c r="J58" s="70">
        <f t="shared" si="27"/>
        <v>842.31</v>
      </c>
      <c r="K58" s="70">
        <f t="shared" si="28"/>
        <v>10.00755</v>
      </c>
      <c r="L58" s="70">
        <f t="shared" si="29"/>
        <v>50477.49</v>
      </c>
      <c r="M58" s="71">
        <f t="shared" si="30"/>
        <v>1937.7831804619293</v>
      </c>
      <c r="N58" s="23">
        <f t="shared" si="31"/>
        <v>52415.273180461925</v>
      </c>
      <c r="O58" s="10" t="str">
        <f t="shared" si="32"/>
        <v>nov-dic 2014</v>
      </c>
      <c r="P58" s="10" t="str">
        <f t="shared" si="33"/>
        <v>dic 2014-ene 2015</v>
      </c>
      <c r="Q58" s="24">
        <v>66</v>
      </c>
      <c r="R58" s="24">
        <v>13</v>
      </c>
      <c r="S58" s="8"/>
      <c r="T58" s="19"/>
      <c r="U58" s="19"/>
    </row>
    <row r="59" spans="2:21" x14ac:dyDescent="0.25">
      <c r="B59" s="90"/>
      <c r="C59" s="90"/>
      <c r="D59" s="33" t="s">
        <v>326</v>
      </c>
      <c r="E59" s="4">
        <v>300</v>
      </c>
      <c r="F59" s="8" t="s">
        <v>237</v>
      </c>
      <c r="G59" s="19"/>
      <c r="H59" s="19" t="s">
        <v>290</v>
      </c>
      <c r="I59" s="9"/>
      <c r="J59" s="70"/>
      <c r="K59" s="70"/>
      <c r="L59" s="70"/>
      <c r="M59" s="71"/>
      <c r="N59" s="23"/>
      <c r="O59" s="10"/>
      <c r="P59" s="10" t="str">
        <f t="shared" si="33"/>
        <v xml:space="preserve"> </v>
      </c>
      <c r="Q59" s="8"/>
      <c r="R59" s="8"/>
      <c r="S59" s="8"/>
      <c r="T59" s="19"/>
      <c r="U59" s="19"/>
    </row>
    <row r="60" spans="2:21" x14ac:dyDescent="0.25">
      <c r="B60" s="25"/>
      <c r="C60" s="25"/>
      <c r="D60" s="26"/>
      <c r="E60" s="27"/>
      <c r="F60" s="26"/>
      <c r="G60" s="28"/>
      <c r="H60" s="28"/>
      <c r="I60" s="31">
        <f>SUM(I49:I59)</f>
        <v>1616</v>
      </c>
      <c r="J60" s="72">
        <f>SUM(J49:J59)</f>
        <v>21605.920000000002</v>
      </c>
      <c r="K60" s="72">
        <f>SUM(K49:K59)</f>
        <v>256.70159999999998</v>
      </c>
      <c r="L60" s="72">
        <f t="shared" ref="L60:N60" si="34">SUM(L49:L59)</f>
        <v>1294787.68</v>
      </c>
      <c r="M60" s="72">
        <f t="shared" si="34"/>
        <v>49705.676502007584</v>
      </c>
      <c r="N60" s="72">
        <f t="shared" si="34"/>
        <v>1344493.3565020075</v>
      </c>
      <c r="O60" s="29"/>
      <c r="P60" s="29"/>
      <c r="Q60" s="31">
        <f t="shared" ref="Q60:U60" si="35">SUM(Q49:Q59)</f>
        <v>1843</v>
      </c>
      <c r="R60" s="31">
        <f t="shared" si="35"/>
        <v>363</v>
      </c>
      <c r="S60" s="31">
        <f t="shared" si="35"/>
        <v>0</v>
      </c>
      <c r="T60" s="31">
        <f t="shared" si="35"/>
        <v>0</v>
      </c>
      <c r="U60" s="31">
        <f t="shared" si="35"/>
        <v>0</v>
      </c>
    </row>
    <row r="61" spans="2:21" s="7" customFormat="1" x14ac:dyDescent="0.25">
      <c r="B61" s="90" t="s">
        <v>51</v>
      </c>
      <c r="C61" s="90">
        <v>444</v>
      </c>
      <c r="D61" s="34" t="s">
        <v>328</v>
      </c>
      <c r="E61" s="4">
        <v>301</v>
      </c>
      <c r="F61" s="8" t="s">
        <v>53</v>
      </c>
      <c r="G61" s="19"/>
      <c r="H61" s="19" t="s">
        <v>290</v>
      </c>
      <c r="I61" s="9">
        <v>93</v>
      </c>
      <c r="J61" s="70">
        <f t="shared" ref="J61:J71" si="36">I61*$I$277</f>
        <v>1243.4099999999999</v>
      </c>
      <c r="K61" s="70">
        <f t="shared" ref="K61:K71" si="37">I61*$I$278</f>
        <v>14.77305</v>
      </c>
      <c r="L61" s="70">
        <f t="shared" ref="L61:L71" si="38">I61*$I$279</f>
        <v>74514.39</v>
      </c>
      <c r="M61" s="71">
        <f t="shared" ref="M61:M71" si="39">$I$280*J61</f>
        <v>2860.5370759199909</v>
      </c>
      <c r="N61" s="23">
        <f t="shared" ref="N61:N71" si="40">L61+M61</f>
        <v>77374.927075919986</v>
      </c>
      <c r="O61" s="10" t="str">
        <f t="shared" ref="O61:O71" si="41">IF(J61=0," ","nov-dic 2014")</f>
        <v>nov-dic 2014</v>
      </c>
      <c r="P61" s="10" t="str">
        <f t="shared" ref="P61:P72" si="42">IF(J61=0," ","dic 2014-ene 2015")</f>
        <v>dic 2014-ene 2015</v>
      </c>
      <c r="Q61" s="24">
        <v>89</v>
      </c>
      <c r="R61" s="24">
        <v>24</v>
      </c>
      <c r="S61" s="35"/>
      <c r="T61" s="19"/>
      <c r="U61" s="19"/>
    </row>
    <row r="62" spans="2:21" s="7" customFormat="1" x14ac:dyDescent="0.25">
      <c r="B62" s="90"/>
      <c r="C62" s="90"/>
      <c r="D62" s="34" t="s">
        <v>329</v>
      </c>
      <c r="E62" s="4">
        <v>308</v>
      </c>
      <c r="F62" s="8" t="s">
        <v>52</v>
      </c>
      <c r="G62" s="19"/>
      <c r="H62" s="19" t="s">
        <v>290</v>
      </c>
      <c r="I62" s="9">
        <v>457</v>
      </c>
      <c r="J62" s="70">
        <f t="shared" si="36"/>
        <v>6110.0899999999992</v>
      </c>
      <c r="K62" s="70">
        <f t="shared" si="37"/>
        <v>72.594449999999995</v>
      </c>
      <c r="L62" s="70">
        <f t="shared" si="38"/>
        <v>366162.11</v>
      </c>
      <c r="M62" s="71">
        <f t="shared" si="39"/>
        <v>14056.617674144471</v>
      </c>
      <c r="N62" s="23">
        <f t="shared" si="40"/>
        <v>380218.72767414444</v>
      </c>
      <c r="O62" s="10" t="str">
        <f t="shared" si="41"/>
        <v>nov-dic 2014</v>
      </c>
      <c r="P62" s="10" t="str">
        <f t="shared" si="42"/>
        <v>dic 2014-ene 2015</v>
      </c>
      <c r="Q62" s="24">
        <v>479</v>
      </c>
      <c r="R62" s="24">
        <v>86</v>
      </c>
      <c r="S62" s="35"/>
      <c r="T62" s="19"/>
      <c r="U62" s="19"/>
    </row>
    <row r="63" spans="2:21" s="7" customFormat="1" x14ac:dyDescent="0.25">
      <c r="B63" s="90"/>
      <c r="C63" s="90"/>
      <c r="D63" s="34" t="s">
        <v>330</v>
      </c>
      <c r="E63" s="4">
        <v>312</v>
      </c>
      <c r="F63" s="8" t="s">
        <v>54</v>
      </c>
      <c r="G63" s="19"/>
      <c r="H63" s="19" t="s">
        <v>290</v>
      </c>
      <c r="I63" s="9">
        <v>46</v>
      </c>
      <c r="J63" s="70">
        <f t="shared" si="36"/>
        <v>615.02</v>
      </c>
      <c r="K63" s="70">
        <f t="shared" si="37"/>
        <v>7.3070999999999993</v>
      </c>
      <c r="L63" s="70">
        <f t="shared" si="38"/>
        <v>36856.58</v>
      </c>
      <c r="M63" s="71">
        <f t="shared" si="39"/>
        <v>1414.8893063690277</v>
      </c>
      <c r="N63" s="23">
        <f t="shared" si="40"/>
        <v>38271.469306369028</v>
      </c>
      <c r="O63" s="10" t="str">
        <f t="shared" si="41"/>
        <v>nov-dic 2014</v>
      </c>
      <c r="P63" s="10" t="str">
        <f t="shared" si="42"/>
        <v>dic 2014-ene 2015</v>
      </c>
      <c r="Q63" s="24">
        <v>33</v>
      </c>
      <c r="R63" s="24">
        <v>18</v>
      </c>
      <c r="S63" s="35"/>
      <c r="T63" s="19"/>
      <c r="U63" s="19"/>
    </row>
    <row r="64" spans="2:21" s="7" customFormat="1" x14ac:dyDescent="0.25">
      <c r="B64" s="90"/>
      <c r="C64" s="90"/>
      <c r="D64" s="34" t="s">
        <v>331</v>
      </c>
      <c r="E64" s="4">
        <v>305</v>
      </c>
      <c r="F64" s="8" t="s">
        <v>55</v>
      </c>
      <c r="G64" s="19"/>
      <c r="H64" s="19" t="s">
        <v>290</v>
      </c>
      <c r="I64" s="9">
        <v>350</v>
      </c>
      <c r="J64" s="70">
        <f t="shared" si="36"/>
        <v>4679.5</v>
      </c>
      <c r="K64" s="70">
        <f t="shared" si="37"/>
        <v>55.597499999999997</v>
      </c>
      <c r="L64" s="70">
        <f t="shared" si="38"/>
        <v>280430.5</v>
      </c>
      <c r="M64" s="71">
        <f t="shared" si="39"/>
        <v>10765.462113677386</v>
      </c>
      <c r="N64" s="23">
        <f t="shared" si="40"/>
        <v>291195.96211367741</v>
      </c>
      <c r="O64" s="10" t="str">
        <f t="shared" si="41"/>
        <v>nov-dic 2014</v>
      </c>
      <c r="P64" s="10" t="str">
        <f t="shared" si="42"/>
        <v>dic 2014-ene 2015</v>
      </c>
      <c r="Q64" s="24">
        <v>380</v>
      </c>
      <c r="R64" s="24">
        <v>36</v>
      </c>
      <c r="S64" s="35"/>
      <c r="T64" s="19"/>
      <c r="U64" s="19"/>
    </row>
    <row r="65" spans="2:21" s="7" customFormat="1" x14ac:dyDescent="0.25">
      <c r="B65" s="90"/>
      <c r="C65" s="90"/>
      <c r="D65" s="34" t="s">
        <v>332</v>
      </c>
      <c r="E65" s="4">
        <v>307</v>
      </c>
      <c r="F65" s="8" t="s">
        <v>56</v>
      </c>
      <c r="G65" s="19"/>
      <c r="H65" s="19" t="s">
        <v>290</v>
      </c>
      <c r="I65" s="9">
        <v>173</v>
      </c>
      <c r="J65" s="70">
        <f t="shared" si="36"/>
        <v>2313.0099999999998</v>
      </c>
      <c r="K65" s="70">
        <f t="shared" si="37"/>
        <v>27.48105</v>
      </c>
      <c r="L65" s="70">
        <f t="shared" si="38"/>
        <v>138612.79</v>
      </c>
      <c r="M65" s="71">
        <f t="shared" si="39"/>
        <v>5321.2141304748211</v>
      </c>
      <c r="N65" s="23">
        <f t="shared" si="40"/>
        <v>143934.00413047482</v>
      </c>
      <c r="O65" s="10" t="str">
        <f t="shared" si="41"/>
        <v>nov-dic 2014</v>
      </c>
      <c r="P65" s="10" t="str">
        <f t="shared" si="42"/>
        <v>dic 2014-ene 2015</v>
      </c>
      <c r="Q65" s="24">
        <v>276</v>
      </c>
      <c r="R65" s="24">
        <v>38</v>
      </c>
      <c r="S65" s="35"/>
      <c r="T65" s="19"/>
      <c r="U65" s="19"/>
    </row>
    <row r="66" spans="2:21" s="7" customFormat="1" x14ac:dyDescent="0.25">
      <c r="B66" s="90"/>
      <c r="C66" s="90"/>
      <c r="D66" s="34" t="s">
        <v>333</v>
      </c>
      <c r="E66" s="4">
        <v>302</v>
      </c>
      <c r="F66" s="8" t="s">
        <v>57</v>
      </c>
      <c r="G66" s="19"/>
      <c r="H66" s="19" t="s">
        <v>290</v>
      </c>
      <c r="I66" s="9">
        <v>357</v>
      </c>
      <c r="J66" s="70">
        <f t="shared" si="36"/>
        <v>4773.09</v>
      </c>
      <c r="K66" s="70">
        <f t="shared" si="37"/>
        <v>56.709449999999997</v>
      </c>
      <c r="L66" s="70">
        <f t="shared" si="38"/>
        <v>286039.11</v>
      </c>
      <c r="M66" s="71">
        <f t="shared" si="39"/>
        <v>10980.771355950934</v>
      </c>
      <c r="N66" s="23">
        <f t="shared" si="40"/>
        <v>297019.8813559509</v>
      </c>
      <c r="O66" s="10" t="str">
        <f t="shared" si="41"/>
        <v>nov-dic 2014</v>
      </c>
      <c r="P66" s="10" t="str">
        <f t="shared" si="42"/>
        <v>dic 2014-ene 2015</v>
      </c>
      <c r="Q66" s="24">
        <v>217</v>
      </c>
      <c r="R66" s="24">
        <v>90</v>
      </c>
      <c r="S66" s="35"/>
      <c r="T66" s="19"/>
      <c r="U66" s="19"/>
    </row>
    <row r="67" spans="2:21" s="7" customFormat="1" x14ac:dyDescent="0.25">
      <c r="B67" s="90"/>
      <c r="C67" s="90"/>
      <c r="D67" s="34" t="s">
        <v>334</v>
      </c>
      <c r="E67" s="4">
        <v>303</v>
      </c>
      <c r="F67" s="8" t="s">
        <v>58</v>
      </c>
      <c r="G67" s="19"/>
      <c r="H67" s="19" t="s">
        <v>290</v>
      </c>
      <c r="I67" s="9">
        <v>158</v>
      </c>
      <c r="J67" s="70">
        <f t="shared" si="36"/>
        <v>2112.46</v>
      </c>
      <c r="K67" s="70">
        <f t="shared" si="37"/>
        <v>25.098299999999998</v>
      </c>
      <c r="L67" s="70">
        <f t="shared" si="38"/>
        <v>126594.34</v>
      </c>
      <c r="M67" s="71">
        <f t="shared" si="39"/>
        <v>4859.8371827457913</v>
      </c>
      <c r="N67" s="23">
        <f t="shared" si="40"/>
        <v>131454.1771827458</v>
      </c>
      <c r="O67" s="10" t="str">
        <f t="shared" si="41"/>
        <v>nov-dic 2014</v>
      </c>
      <c r="P67" s="10" t="str">
        <f t="shared" si="42"/>
        <v>dic 2014-ene 2015</v>
      </c>
      <c r="Q67" s="24">
        <v>144</v>
      </c>
      <c r="R67" s="24">
        <v>16</v>
      </c>
      <c r="S67" s="35"/>
      <c r="T67" s="19"/>
      <c r="U67" s="19"/>
    </row>
    <row r="68" spans="2:21" s="7" customFormat="1" x14ac:dyDescent="0.25">
      <c r="B68" s="90"/>
      <c r="C68" s="90"/>
      <c r="D68" s="34" t="s">
        <v>335</v>
      </c>
      <c r="E68" s="4">
        <v>304</v>
      </c>
      <c r="F68" s="8" t="s">
        <v>59</v>
      </c>
      <c r="G68" s="19"/>
      <c r="H68" s="19" t="s">
        <v>290</v>
      </c>
      <c r="I68" s="9">
        <v>74</v>
      </c>
      <c r="J68" s="70">
        <f t="shared" si="36"/>
        <v>989.38</v>
      </c>
      <c r="K68" s="70">
        <f t="shared" si="37"/>
        <v>11.754899999999999</v>
      </c>
      <c r="L68" s="70">
        <f t="shared" si="38"/>
        <v>59291.020000000004</v>
      </c>
      <c r="M68" s="71">
        <f t="shared" si="39"/>
        <v>2276.1262754632185</v>
      </c>
      <c r="N68" s="23">
        <f t="shared" si="40"/>
        <v>61567.146275463223</v>
      </c>
      <c r="O68" s="10" t="str">
        <f t="shared" si="41"/>
        <v>nov-dic 2014</v>
      </c>
      <c r="P68" s="10" t="str">
        <f t="shared" si="42"/>
        <v>dic 2014-ene 2015</v>
      </c>
      <c r="Q68" s="24">
        <v>60</v>
      </c>
      <c r="R68" s="24">
        <v>10</v>
      </c>
      <c r="S68" s="35"/>
      <c r="T68" s="19"/>
      <c r="U68" s="19"/>
    </row>
    <row r="69" spans="2:21" s="7" customFormat="1" x14ac:dyDescent="0.25">
      <c r="B69" s="90"/>
      <c r="C69" s="90"/>
      <c r="D69" s="34" t="s">
        <v>336</v>
      </c>
      <c r="E69" s="4">
        <v>309</v>
      </c>
      <c r="F69" s="8" t="s">
        <v>60</v>
      </c>
      <c r="G69" s="19"/>
      <c r="H69" s="19" t="s">
        <v>290</v>
      </c>
      <c r="I69" s="9">
        <v>108</v>
      </c>
      <c r="J69" s="70">
        <f t="shared" si="36"/>
        <v>1443.9599999999998</v>
      </c>
      <c r="K69" s="70">
        <f t="shared" si="37"/>
        <v>17.155799999999999</v>
      </c>
      <c r="L69" s="70">
        <f t="shared" si="38"/>
        <v>86532.84</v>
      </c>
      <c r="M69" s="71">
        <f t="shared" si="39"/>
        <v>3321.9140236490216</v>
      </c>
      <c r="N69" s="23">
        <f t="shared" si="40"/>
        <v>89854.754023649017</v>
      </c>
      <c r="O69" s="10" t="str">
        <f t="shared" si="41"/>
        <v>nov-dic 2014</v>
      </c>
      <c r="P69" s="10" t="str">
        <f t="shared" si="42"/>
        <v>dic 2014-ene 2015</v>
      </c>
      <c r="Q69" s="24">
        <v>66</v>
      </c>
      <c r="R69" s="24">
        <v>35</v>
      </c>
      <c r="S69" s="35"/>
      <c r="T69" s="19"/>
      <c r="U69" s="19"/>
    </row>
    <row r="70" spans="2:21" s="7" customFormat="1" x14ac:dyDescent="0.25">
      <c r="B70" s="90"/>
      <c r="C70" s="90"/>
      <c r="D70" s="34" t="s">
        <v>337</v>
      </c>
      <c r="E70" s="4">
        <v>310</v>
      </c>
      <c r="F70" s="8" t="s">
        <v>61</v>
      </c>
      <c r="G70" s="19"/>
      <c r="H70" s="19" t="s">
        <v>290</v>
      </c>
      <c r="I70" s="9">
        <v>91</v>
      </c>
      <c r="J70" s="70">
        <f t="shared" si="36"/>
        <v>1216.6699999999998</v>
      </c>
      <c r="K70" s="70">
        <f t="shared" si="37"/>
        <v>14.455349999999999</v>
      </c>
      <c r="L70" s="70">
        <f t="shared" si="38"/>
        <v>72911.930000000008</v>
      </c>
      <c r="M70" s="71">
        <f t="shared" si="39"/>
        <v>2799.02014955612</v>
      </c>
      <c r="N70" s="23">
        <f t="shared" si="40"/>
        <v>75710.950149556127</v>
      </c>
      <c r="O70" s="10" t="str">
        <f t="shared" si="41"/>
        <v>nov-dic 2014</v>
      </c>
      <c r="P70" s="10" t="str">
        <f t="shared" si="42"/>
        <v>dic 2014-ene 2015</v>
      </c>
      <c r="Q70" s="24">
        <v>56</v>
      </c>
      <c r="R70" s="24">
        <v>21</v>
      </c>
      <c r="S70" s="35"/>
      <c r="T70" s="19"/>
      <c r="U70" s="19"/>
    </row>
    <row r="71" spans="2:21" s="7" customFormat="1" x14ac:dyDescent="0.25">
      <c r="B71" s="90"/>
      <c r="C71" s="90"/>
      <c r="D71" s="34" t="s">
        <v>338</v>
      </c>
      <c r="E71" s="4">
        <v>311</v>
      </c>
      <c r="F71" s="8" t="s">
        <v>62</v>
      </c>
      <c r="G71" s="19"/>
      <c r="H71" s="19" t="s">
        <v>290</v>
      </c>
      <c r="I71" s="9">
        <v>75</v>
      </c>
      <c r="J71" s="70">
        <f t="shared" si="36"/>
        <v>1002.7499999999999</v>
      </c>
      <c r="K71" s="70">
        <f t="shared" si="37"/>
        <v>11.913749999999999</v>
      </c>
      <c r="L71" s="70">
        <f t="shared" si="38"/>
        <v>60092.25</v>
      </c>
      <c r="M71" s="71">
        <f t="shared" si="39"/>
        <v>2306.8847386451539</v>
      </c>
      <c r="N71" s="23">
        <f t="shared" si="40"/>
        <v>62399.134738645153</v>
      </c>
      <c r="O71" s="10" t="str">
        <f t="shared" si="41"/>
        <v>nov-dic 2014</v>
      </c>
      <c r="P71" s="10" t="str">
        <f t="shared" si="42"/>
        <v>dic 2014-ene 2015</v>
      </c>
      <c r="Q71" s="24">
        <v>61</v>
      </c>
      <c r="R71" s="24">
        <v>20</v>
      </c>
      <c r="S71" s="35"/>
      <c r="T71" s="19"/>
      <c r="U71" s="19"/>
    </row>
    <row r="72" spans="2:21" s="7" customFormat="1" x14ac:dyDescent="0.25">
      <c r="B72" s="90"/>
      <c r="C72" s="90"/>
      <c r="D72" s="34" t="s">
        <v>339</v>
      </c>
      <c r="E72" s="4">
        <v>300</v>
      </c>
      <c r="F72" s="8" t="s">
        <v>238</v>
      </c>
      <c r="G72" s="19"/>
      <c r="H72" s="19" t="s">
        <v>290</v>
      </c>
      <c r="I72" s="9"/>
      <c r="J72" s="70"/>
      <c r="K72" s="70"/>
      <c r="L72" s="70"/>
      <c r="M72" s="71"/>
      <c r="N72" s="23"/>
      <c r="O72" s="10"/>
      <c r="P72" s="10" t="str">
        <f t="shared" si="42"/>
        <v xml:space="preserve"> </v>
      </c>
      <c r="Q72" s="8"/>
      <c r="R72" s="35"/>
      <c r="S72" s="35"/>
      <c r="T72" s="19"/>
      <c r="U72" s="19"/>
    </row>
    <row r="73" spans="2:21" x14ac:dyDescent="0.25">
      <c r="B73" s="25"/>
      <c r="C73" s="25"/>
      <c r="D73" s="26"/>
      <c r="E73" s="27"/>
      <c r="F73" s="26"/>
      <c r="G73" s="28"/>
      <c r="H73" s="28"/>
      <c r="I73" s="31">
        <f>SUM(I61:I72)</f>
        <v>1982</v>
      </c>
      <c r="J73" s="72">
        <f>SUM(J61:J72)</f>
        <v>26499.339999999997</v>
      </c>
      <c r="K73" s="72">
        <f>SUM(K61:K72)</f>
        <v>314.84070000000003</v>
      </c>
      <c r="L73" s="72">
        <f t="shared" ref="L73:N73" si="43">SUM(L61:L72)</f>
        <v>1588037.86</v>
      </c>
      <c r="M73" s="72">
        <f t="shared" si="43"/>
        <v>60963.274026595929</v>
      </c>
      <c r="N73" s="72">
        <f t="shared" si="43"/>
        <v>1649001.1340265959</v>
      </c>
      <c r="O73" s="29"/>
      <c r="P73" s="29"/>
      <c r="Q73" s="31">
        <f t="shared" ref="Q73:U73" si="44">SUM(Q61:Q72)</f>
        <v>1861</v>
      </c>
      <c r="R73" s="31">
        <f t="shared" si="44"/>
        <v>394</v>
      </c>
      <c r="S73" s="31">
        <f t="shared" si="44"/>
        <v>0</v>
      </c>
      <c r="T73" s="31">
        <f t="shared" si="44"/>
        <v>0</v>
      </c>
      <c r="U73" s="31">
        <f t="shared" si="44"/>
        <v>0</v>
      </c>
    </row>
    <row r="74" spans="2:21" s="7" customFormat="1" x14ac:dyDescent="0.25">
      <c r="B74" s="94" t="s">
        <v>63</v>
      </c>
      <c r="C74" s="90">
        <v>445</v>
      </c>
      <c r="D74" s="8" t="s">
        <v>341</v>
      </c>
      <c r="E74" s="4">
        <v>306</v>
      </c>
      <c r="F74" s="8" t="s">
        <v>65</v>
      </c>
      <c r="G74" s="19"/>
      <c r="H74" s="19" t="s">
        <v>290</v>
      </c>
      <c r="I74" s="9">
        <v>181</v>
      </c>
      <c r="J74" s="70">
        <f t="shared" ref="J74:J86" si="45">I74*$I$277</f>
        <v>2419.9699999999998</v>
      </c>
      <c r="K74" s="70">
        <f t="shared" ref="K74:K86" si="46">I74*$I$278</f>
        <v>28.751849999999997</v>
      </c>
      <c r="L74" s="70">
        <f t="shared" ref="L74:L86" si="47">I74*$I$279</f>
        <v>145022.63</v>
      </c>
      <c r="M74" s="71">
        <f t="shared" ref="M74:M86" si="48">$I$280*J74</f>
        <v>5567.2818359303046</v>
      </c>
      <c r="N74" s="23">
        <f t="shared" ref="N74:N86" si="49">L74+M74</f>
        <v>150589.91183593031</v>
      </c>
      <c r="O74" s="10" t="str">
        <f t="shared" ref="O74:O86" si="50">IF(J74=0," ","nov-dic 2014")</f>
        <v>nov-dic 2014</v>
      </c>
      <c r="P74" s="10" t="str">
        <f t="shared" ref="P74:P87" si="51">IF(J74=0," ","dic 2014-ene 2015")</f>
        <v>dic 2014-ene 2015</v>
      </c>
      <c r="Q74" s="24">
        <v>198</v>
      </c>
      <c r="R74" s="24">
        <v>69</v>
      </c>
      <c r="S74" s="35"/>
      <c r="T74" s="19"/>
      <c r="U74" s="19"/>
    </row>
    <row r="75" spans="2:21" s="7" customFormat="1" x14ac:dyDescent="0.25">
      <c r="B75" s="95"/>
      <c r="C75" s="90"/>
      <c r="D75" s="8" t="s">
        <v>342</v>
      </c>
      <c r="E75" s="4">
        <v>309</v>
      </c>
      <c r="F75" s="8" t="s">
        <v>64</v>
      </c>
      <c r="G75" s="19"/>
      <c r="H75" s="19" t="s">
        <v>290</v>
      </c>
      <c r="I75" s="9">
        <v>633</v>
      </c>
      <c r="J75" s="70">
        <f t="shared" si="45"/>
        <v>8463.2099999999991</v>
      </c>
      <c r="K75" s="70">
        <f t="shared" si="46"/>
        <v>100.55204999999999</v>
      </c>
      <c r="L75" s="70">
        <f t="shared" si="47"/>
        <v>507178.59</v>
      </c>
      <c r="M75" s="71">
        <f t="shared" si="48"/>
        <v>19470.107194165099</v>
      </c>
      <c r="N75" s="23">
        <f t="shared" si="49"/>
        <v>526648.69719416508</v>
      </c>
      <c r="O75" s="10" t="str">
        <f t="shared" si="50"/>
        <v>nov-dic 2014</v>
      </c>
      <c r="P75" s="10" t="str">
        <f t="shared" si="51"/>
        <v>dic 2014-ene 2015</v>
      </c>
      <c r="Q75" s="24">
        <v>647</v>
      </c>
      <c r="R75" s="24">
        <v>136</v>
      </c>
      <c r="S75" s="35"/>
      <c r="T75" s="19"/>
      <c r="U75" s="19"/>
    </row>
    <row r="76" spans="2:21" s="7" customFormat="1" x14ac:dyDescent="0.25">
      <c r="B76" s="95"/>
      <c r="C76" s="90"/>
      <c r="D76" s="8" t="s">
        <v>343</v>
      </c>
      <c r="E76" s="4">
        <v>308</v>
      </c>
      <c r="F76" s="8" t="s">
        <v>66</v>
      </c>
      <c r="G76" s="19"/>
      <c r="H76" s="19" t="s">
        <v>290</v>
      </c>
      <c r="I76" s="9">
        <v>168</v>
      </c>
      <c r="J76" s="70">
        <f t="shared" si="45"/>
        <v>2246.16</v>
      </c>
      <c r="K76" s="70">
        <f t="shared" si="46"/>
        <v>26.686799999999998</v>
      </c>
      <c r="L76" s="70">
        <f t="shared" si="47"/>
        <v>134606.64000000001</v>
      </c>
      <c r="M76" s="71">
        <f t="shared" si="48"/>
        <v>5167.4218145651448</v>
      </c>
      <c r="N76" s="23">
        <f t="shared" si="49"/>
        <v>139774.06181456515</v>
      </c>
      <c r="O76" s="10" t="str">
        <f t="shared" si="50"/>
        <v>nov-dic 2014</v>
      </c>
      <c r="P76" s="10" t="str">
        <f t="shared" si="51"/>
        <v>dic 2014-ene 2015</v>
      </c>
      <c r="Q76" s="24">
        <v>222</v>
      </c>
      <c r="R76" s="24">
        <v>27</v>
      </c>
      <c r="S76" s="35"/>
      <c r="T76" s="19"/>
      <c r="U76" s="19"/>
    </row>
    <row r="77" spans="2:21" s="7" customFormat="1" x14ac:dyDescent="0.25">
      <c r="B77" s="95"/>
      <c r="C77" s="90"/>
      <c r="D77" s="8" t="s">
        <v>344</v>
      </c>
      <c r="E77" s="4">
        <v>301</v>
      </c>
      <c r="F77" s="8" t="s">
        <v>67</v>
      </c>
      <c r="G77" s="19"/>
      <c r="H77" s="19" t="s">
        <v>290</v>
      </c>
      <c r="I77" s="9">
        <v>445</v>
      </c>
      <c r="J77" s="70">
        <f t="shared" si="45"/>
        <v>5949.65</v>
      </c>
      <c r="K77" s="70">
        <f t="shared" si="46"/>
        <v>70.688249999999996</v>
      </c>
      <c r="L77" s="70">
        <f t="shared" si="47"/>
        <v>356547.35000000003</v>
      </c>
      <c r="M77" s="71">
        <f t="shared" si="48"/>
        <v>13687.516115961247</v>
      </c>
      <c r="N77" s="23">
        <f t="shared" si="49"/>
        <v>370234.86611596128</v>
      </c>
      <c r="O77" s="10" t="str">
        <f t="shared" si="50"/>
        <v>nov-dic 2014</v>
      </c>
      <c r="P77" s="10" t="str">
        <f t="shared" si="51"/>
        <v>dic 2014-ene 2015</v>
      </c>
      <c r="Q77" s="24">
        <v>320</v>
      </c>
      <c r="R77" s="24">
        <v>213</v>
      </c>
      <c r="S77" s="35"/>
      <c r="T77" s="19"/>
      <c r="U77" s="19"/>
    </row>
    <row r="78" spans="2:21" s="7" customFormat="1" x14ac:dyDescent="0.25">
      <c r="B78" s="95"/>
      <c r="C78" s="90"/>
      <c r="D78" s="8" t="s">
        <v>345</v>
      </c>
      <c r="E78" s="4">
        <v>311</v>
      </c>
      <c r="F78" s="8" t="s">
        <v>68</v>
      </c>
      <c r="G78" s="19"/>
      <c r="H78" s="19" t="s">
        <v>290</v>
      </c>
      <c r="I78" s="9">
        <v>109</v>
      </c>
      <c r="J78" s="70">
        <f t="shared" si="45"/>
        <v>1457.33</v>
      </c>
      <c r="K78" s="70">
        <f t="shared" si="46"/>
        <v>17.31465</v>
      </c>
      <c r="L78" s="70">
        <f t="shared" si="47"/>
        <v>87334.07</v>
      </c>
      <c r="M78" s="71">
        <f t="shared" si="48"/>
        <v>3352.672486830957</v>
      </c>
      <c r="N78" s="23">
        <f t="shared" si="49"/>
        <v>90686.742486830961</v>
      </c>
      <c r="O78" s="10" t="str">
        <f t="shared" si="50"/>
        <v>nov-dic 2014</v>
      </c>
      <c r="P78" s="10" t="str">
        <f t="shared" si="51"/>
        <v>dic 2014-ene 2015</v>
      </c>
      <c r="Q78" s="24">
        <v>103</v>
      </c>
      <c r="R78" s="24">
        <v>35</v>
      </c>
      <c r="S78" s="35"/>
      <c r="T78" s="19"/>
      <c r="U78" s="19"/>
    </row>
    <row r="79" spans="2:21" s="7" customFormat="1" x14ac:dyDescent="0.25">
      <c r="B79" s="95"/>
      <c r="C79" s="90"/>
      <c r="D79" s="8" t="s">
        <v>346</v>
      </c>
      <c r="E79" s="4">
        <v>302</v>
      </c>
      <c r="F79" s="8" t="s">
        <v>69</v>
      </c>
      <c r="G79" s="19"/>
      <c r="H79" s="19" t="s">
        <v>290</v>
      </c>
      <c r="I79" s="9">
        <v>392</v>
      </c>
      <c r="J79" s="70">
        <f t="shared" si="45"/>
        <v>5241.04</v>
      </c>
      <c r="K79" s="70">
        <f t="shared" si="46"/>
        <v>62.269199999999998</v>
      </c>
      <c r="L79" s="70">
        <f t="shared" si="47"/>
        <v>314082.16000000003</v>
      </c>
      <c r="M79" s="71">
        <f t="shared" si="48"/>
        <v>12057.317567318672</v>
      </c>
      <c r="N79" s="23">
        <f t="shared" si="49"/>
        <v>326139.47756731871</v>
      </c>
      <c r="O79" s="10" t="str">
        <f t="shared" si="50"/>
        <v>nov-dic 2014</v>
      </c>
      <c r="P79" s="10" t="str">
        <f t="shared" si="51"/>
        <v>dic 2014-ene 2015</v>
      </c>
      <c r="Q79" s="24">
        <v>354</v>
      </c>
      <c r="R79" s="24">
        <v>146</v>
      </c>
      <c r="S79" s="35"/>
      <c r="T79" s="19"/>
      <c r="U79" s="19"/>
    </row>
    <row r="80" spans="2:21" s="7" customFormat="1" x14ac:dyDescent="0.25">
      <c r="B80" s="95"/>
      <c r="C80" s="90"/>
      <c r="D80" s="8" t="s">
        <v>347</v>
      </c>
      <c r="E80" s="4">
        <v>307</v>
      </c>
      <c r="F80" s="8" t="s">
        <v>70</v>
      </c>
      <c r="G80" s="19"/>
      <c r="H80" s="19" t="s">
        <v>290</v>
      </c>
      <c r="I80" s="9">
        <v>109</v>
      </c>
      <c r="J80" s="70">
        <f t="shared" si="45"/>
        <v>1457.33</v>
      </c>
      <c r="K80" s="70">
        <f t="shared" si="46"/>
        <v>17.31465</v>
      </c>
      <c r="L80" s="70">
        <f t="shared" si="47"/>
        <v>87334.07</v>
      </c>
      <c r="M80" s="71">
        <f t="shared" si="48"/>
        <v>3352.672486830957</v>
      </c>
      <c r="N80" s="23">
        <f t="shared" si="49"/>
        <v>90686.742486830961</v>
      </c>
      <c r="O80" s="10" t="str">
        <f t="shared" si="50"/>
        <v>nov-dic 2014</v>
      </c>
      <c r="P80" s="10" t="str">
        <f t="shared" si="51"/>
        <v>dic 2014-ene 2015</v>
      </c>
      <c r="Q80" s="24">
        <v>213</v>
      </c>
      <c r="R80" s="24">
        <v>73</v>
      </c>
      <c r="S80" s="35"/>
      <c r="T80" s="19"/>
      <c r="U80" s="19"/>
    </row>
    <row r="81" spans="2:21" s="7" customFormat="1" x14ac:dyDescent="0.25">
      <c r="B81" s="95"/>
      <c r="C81" s="90"/>
      <c r="D81" s="8" t="s">
        <v>348</v>
      </c>
      <c r="E81" s="4">
        <v>303</v>
      </c>
      <c r="F81" s="8" t="s">
        <v>71</v>
      </c>
      <c r="G81" s="19"/>
      <c r="H81" s="19" t="s">
        <v>290</v>
      </c>
      <c r="I81" s="9">
        <v>500</v>
      </c>
      <c r="J81" s="70">
        <f t="shared" si="45"/>
        <v>6685</v>
      </c>
      <c r="K81" s="70">
        <f t="shared" si="46"/>
        <v>79.424999999999997</v>
      </c>
      <c r="L81" s="70">
        <f t="shared" si="47"/>
        <v>400615</v>
      </c>
      <c r="M81" s="71">
        <f t="shared" si="48"/>
        <v>15379.231590967695</v>
      </c>
      <c r="N81" s="23">
        <f t="shared" si="49"/>
        <v>415994.23159096768</v>
      </c>
      <c r="O81" s="10" t="str">
        <f t="shared" si="50"/>
        <v>nov-dic 2014</v>
      </c>
      <c r="P81" s="10" t="str">
        <f t="shared" si="51"/>
        <v>dic 2014-ene 2015</v>
      </c>
      <c r="Q81" s="24">
        <v>334</v>
      </c>
      <c r="R81" s="24">
        <v>248</v>
      </c>
      <c r="S81" s="35"/>
      <c r="T81" s="19"/>
      <c r="U81" s="19"/>
    </row>
    <row r="82" spans="2:21" s="7" customFormat="1" x14ac:dyDescent="0.25">
      <c r="B82" s="95"/>
      <c r="C82" s="90"/>
      <c r="D82" s="8" t="s">
        <v>349</v>
      </c>
      <c r="E82" s="4">
        <v>304</v>
      </c>
      <c r="F82" s="8" t="s">
        <v>72</v>
      </c>
      <c r="G82" s="19"/>
      <c r="H82" s="19" t="s">
        <v>290</v>
      </c>
      <c r="I82" s="9">
        <v>346</v>
      </c>
      <c r="J82" s="70">
        <f t="shared" si="45"/>
        <v>4626.0199999999995</v>
      </c>
      <c r="K82" s="70">
        <f t="shared" si="46"/>
        <v>54.9621</v>
      </c>
      <c r="L82" s="70">
        <f t="shared" si="47"/>
        <v>277225.58</v>
      </c>
      <c r="M82" s="71">
        <f t="shared" si="48"/>
        <v>10642.428260949642</v>
      </c>
      <c r="N82" s="23">
        <f t="shared" si="49"/>
        <v>287868.00826094963</v>
      </c>
      <c r="O82" s="10" t="str">
        <f t="shared" si="50"/>
        <v>nov-dic 2014</v>
      </c>
      <c r="P82" s="10" t="str">
        <f t="shared" si="51"/>
        <v>dic 2014-ene 2015</v>
      </c>
      <c r="Q82" s="24">
        <v>344</v>
      </c>
      <c r="R82" s="24">
        <v>209</v>
      </c>
      <c r="S82" s="35"/>
      <c r="T82" s="19"/>
      <c r="U82" s="19"/>
    </row>
    <row r="83" spans="2:21" s="7" customFormat="1" x14ac:dyDescent="0.25">
      <c r="B83" s="95"/>
      <c r="C83" s="90"/>
      <c r="D83" s="8" t="s">
        <v>350</v>
      </c>
      <c r="E83" s="4">
        <v>310</v>
      </c>
      <c r="F83" s="8" t="s">
        <v>73</v>
      </c>
      <c r="G83" s="19"/>
      <c r="H83" s="19" t="s">
        <v>290</v>
      </c>
      <c r="I83" s="9">
        <v>114</v>
      </c>
      <c r="J83" s="70">
        <f t="shared" si="45"/>
        <v>1524.1799999999998</v>
      </c>
      <c r="K83" s="70">
        <f t="shared" si="46"/>
        <v>18.108899999999998</v>
      </c>
      <c r="L83" s="70">
        <f t="shared" si="47"/>
        <v>91340.22</v>
      </c>
      <c r="M83" s="71">
        <f t="shared" si="48"/>
        <v>3506.4648027406338</v>
      </c>
      <c r="N83" s="23">
        <f t="shared" si="49"/>
        <v>94846.684802740638</v>
      </c>
      <c r="O83" s="10" t="str">
        <f t="shared" si="50"/>
        <v>nov-dic 2014</v>
      </c>
      <c r="P83" s="10" t="str">
        <f t="shared" si="51"/>
        <v>dic 2014-ene 2015</v>
      </c>
      <c r="Q83" s="24">
        <v>132</v>
      </c>
      <c r="R83" s="24">
        <v>43</v>
      </c>
      <c r="S83" s="35"/>
      <c r="T83" s="19"/>
      <c r="U83" s="19"/>
    </row>
    <row r="84" spans="2:21" s="7" customFormat="1" x14ac:dyDescent="0.25">
      <c r="B84" s="95"/>
      <c r="C84" s="90"/>
      <c r="D84" s="8" t="s">
        <v>351</v>
      </c>
      <c r="E84" s="4">
        <v>312</v>
      </c>
      <c r="F84" s="8" t="s">
        <v>74</v>
      </c>
      <c r="G84" s="19"/>
      <c r="H84" s="19" t="s">
        <v>290</v>
      </c>
      <c r="I84" s="9">
        <v>258</v>
      </c>
      <c r="J84" s="70">
        <f t="shared" si="45"/>
        <v>3449.4599999999996</v>
      </c>
      <c r="K84" s="70">
        <f t="shared" si="46"/>
        <v>40.9833</v>
      </c>
      <c r="L84" s="70">
        <f t="shared" si="47"/>
        <v>206717.34</v>
      </c>
      <c r="M84" s="71">
        <f t="shared" si="48"/>
        <v>7935.683500939329</v>
      </c>
      <c r="N84" s="23">
        <f t="shared" si="49"/>
        <v>214653.02350093934</v>
      </c>
      <c r="O84" s="10" t="str">
        <f t="shared" si="50"/>
        <v>nov-dic 2014</v>
      </c>
      <c r="P84" s="10" t="str">
        <f t="shared" si="51"/>
        <v>dic 2014-ene 2015</v>
      </c>
      <c r="Q84" s="24">
        <v>162</v>
      </c>
      <c r="R84" s="24">
        <v>92</v>
      </c>
      <c r="S84" s="35"/>
      <c r="T84" s="19"/>
      <c r="U84" s="19"/>
    </row>
    <row r="85" spans="2:21" s="7" customFormat="1" x14ac:dyDescent="0.25">
      <c r="B85" s="95"/>
      <c r="C85" s="90"/>
      <c r="D85" s="8" t="s">
        <v>352</v>
      </c>
      <c r="E85" s="4">
        <v>313</v>
      </c>
      <c r="F85" s="8" t="s">
        <v>75</v>
      </c>
      <c r="G85" s="19"/>
      <c r="H85" s="19" t="s">
        <v>290</v>
      </c>
      <c r="I85" s="9">
        <v>78</v>
      </c>
      <c r="J85" s="70">
        <f t="shared" si="45"/>
        <v>1042.8599999999999</v>
      </c>
      <c r="K85" s="70">
        <f t="shared" si="46"/>
        <v>12.3903</v>
      </c>
      <c r="L85" s="70">
        <f t="shared" si="47"/>
        <v>62495.94</v>
      </c>
      <c r="M85" s="71">
        <f t="shared" si="48"/>
        <v>2399.1601281909602</v>
      </c>
      <c r="N85" s="23">
        <f t="shared" si="49"/>
        <v>64895.100128190963</v>
      </c>
      <c r="O85" s="10" t="str">
        <f t="shared" si="50"/>
        <v>nov-dic 2014</v>
      </c>
      <c r="P85" s="10" t="str">
        <f t="shared" si="51"/>
        <v>dic 2014-ene 2015</v>
      </c>
      <c r="Q85" s="24">
        <v>64</v>
      </c>
      <c r="R85" s="24">
        <v>41</v>
      </c>
      <c r="S85" s="35"/>
      <c r="T85" s="19"/>
      <c r="U85" s="19"/>
    </row>
    <row r="86" spans="2:21" s="7" customFormat="1" x14ac:dyDescent="0.25">
      <c r="B86" s="95"/>
      <c r="C86" s="90"/>
      <c r="D86" s="8" t="s">
        <v>353</v>
      </c>
      <c r="E86" s="4">
        <v>305</v>
      </c>
      <c r="F86" s="8" t="s">
        <v>76</v>
      </c>
      <c r="G86" s="19"/>
      <c r="H86" s="19" t="s">
        <v>290</v>
      </c>
      <c r="I86" s="9">
        <v>164</v>
      </c>
      <c r="J86" s="70">
        <f t="shared" si="45"/>
        <v>2192.6799999999998</v>
      </c>
      <c r="K86" s="70">
        <f t="shared" si="46"/>
        <v>26.051399999999997</v>
      </c>
      <c r="L86" s="70">
        <f t="shared" si="47"/>
        <v>131401.72</v>
      </c>
      <c r="M86" s="71">
        <f t="shared" si="48"/>
        <v>5044.3879618374031</v>
      </c>
      <c r="N86" s="23">
        <f t="shared" si="49"/>
        <v>136446.10796183741</v>
      </c>
      <c r="O86" s="10" t="str">
        <f t="shared" si="50"/>
        <v>nov-dic 2014</v>
      </c>
      <c r="P86" s="10" t="str">
        <f t="shared" si="51"/>
        <v>dic 2014-ene 2015</v>
      </c>
      <c r="Q86" s="24">
        <v>144</v>
      </c>
      <c r="R86" s="24">
        <v>58</v>
      </c>
      <c r="S86" s="35"/>
      <c r="T86" s="19"/>
      <c r="U86" s="19"/>
    </row>
    <row r="87" spans="2:21" s="7" customFormat="1" x14ac:dyDescent="0.25">
      <c r="B87" s="96"/>
      <c r="C87" s="90"/>
      <c r="D87" s="8" t="s">
        <v>354</v>
      </c>
      <c r="E87" s="4">
        <v>300</v>
      </c>
      <c r="F87" s="8" t="s">
        <v>239</v>
      </c>
      <c r="G87" s="19"/>
      <c r="H87" s="19" t="s">
        <v>290</v>
      </c>
      <c r="I87" s="9"/>
      <c r="J87" s="70"/>
      <c r="K87" s="70"/>
      <c r="L87" s="70"/>
      <c r="M87" s="71"/>
      <c r="N87" s="23"/>
      <c r="O87" s="10"/>
      <c r="P87" s="10" t="str">
        <f t="shared" si="51"/>
        <v xml:space="preserve"> </v>
      </c>
      <c r="Q87" s="8"/>
      <c r="R87" s="36"/>
      <c r="S87" s="35"/>
      <c r="T87" s="19"/>
      <c r="U87" s="19"/>
    </row>
    <row r="88" spans="2:21" x14ac:dyDescent="0.25">
      <c r="B88" s="25"/>
      <c r="C88" s="25"/>
      <c r="D88" s="26"/>
      <c r="E88" s="27"/>
      <c r="F88" s="26"/>
      <c r="G88" s="28"/>
      <c r="H88" s="28"/>
      <c r="I88" s="31">
        <f>SUM(I74:I87)</f>
        <v>3497</v>
      </c>
      <c r="J88" s="72">
        <f>SUM(J74:J87)</f>
        <v>46754.89</v>
      </c>
      <c r="K88" s="72">
        <f>SUM(K74:K87)</f>
        <v>555.49845000000005</v>
      </c>
      <c r="L88" s="72">
        <f t="shared" ref="L88:N88" si="52">SUM(L74:L87)</f>
        <v>2801901.31</v>
      </c>
      <c r="M88" s="72">
        <f t="shared" si="52"/>
        <v>107562.34574722803</v>
      </c>
      <c r="N88" s="72">
        <f t="shared" si="52"/>
        <v>2909463.6557472283</v>
      </c>
      <c r="O88" s="29"/>
      <c r="P88" s="29"/>
      <c r="Q88" s="31">
        <f t="shared" ref="Q88:U88" si="53">SUM(Q74:Q87)</f>
        <v>3237</v>
      </c>
      <c r="R88" s="31">
        <f t="shared" ref="R88" si="54">SUM(R74:R87)</f>
        <v>1390</v>
      </c>
      <c r="S88" s="31">
        <f t="shared" si="53"/>
        <v>0</v>
      </c>
      <c r="T88" s="31">
        <f t="shared" si="53"/>
        <v>0</v>
      </c>
      <c r="U88" s="31">
        <f t="shared" si="53"/>
        <v>0</v>
      </c>
    </row>
    <row r="89" spans="2:21" s="7" customFormat="1" x14ac:dyDescent="0.25">
      <c r="B89" s="90" t="s">
        <v>77</v>
      </c>
      <c r="C89" s="97">
        <v>464</v>
      </c>
      <c r="D89" s="37" t="s">
        <v>355</v>
      </c>
      <c r="E89" s="4">
        <v>300</v>
      </c>
      <c r="F89" s="8" t="s">
        <v>78</v>
      </c>
      <c r="G89" s="19"/>
      <c r="H89" s="19" t="s">
        <v>290</v>
      </c>
      <c r="I89" s="9">
        <v>565</v>
      </c>
      <c r="J89" s="70">
        <f t="shared" ref="J89:J90" si="55">I89*$I$277</f>
        <v>7554.0499999999993</v>
      </c>
      <c r="K89" s="70">
        <f t="shared" ref="K89:K90" si="56">I89*$I$278</f>
        <v>89.750249999999994</v>
      </c>
      <c r="L89" s="70">
        <f t="shared" ref="L89:L90" si="57">I89*$I$279</f>
        <v>452694.95</v>
      </c>
      <c r="M89" s="71">
        <f t="shared" ref="M89:M90" si="58">$I$280*J89</f>
        <v>17378.531697793493</v>
      </c>
      <c r="N89" s="23">
        <f t="shared" ref="N89:N90" si="59">L89+M89</f>
        <v>470073.48169779353</v>
      </c>
      <c r="O89" s="10" t="str">
        <f t="shared" ref="O89:O90" si="60">IF(J89=0," ","nov-dic 2014")</f>
        <v>nov-dic 2014</v>
      </c>
      <c r="P89" s="10" t="str">
        <f t="shared" ref="P89:P90" si="61">IF(J89=0," ","dic 2014-ene 2015")</f>
        <v>dic 2014-ene 2015</v>
      </c>
      <c r="Q89" s="24">
        <v>371</v>
      </c>
      <c r="R89" s="24">
        <v>20</v>
      </c>
      <c r="S89" s="8"/>
      <c r="T89" s="19"/>
      <c r="U89" s="19"/>
    </row>
    <row r="90" spans="2:21" s="7" customFormat="1" x14ac:dyDescent="0.25">
      <c r="B90" s="90"/>
      <c r="C90" s="97"/>
      <c r="D90" s="8" t="s">
        <v>356</v>
      </c>
      <c r="E90" s="4">
        <v>302</v>
      </c>
      <c r="F90" s="8" t="s">
        <v>79</v>
      </c>
      <c r="G90" s="19"/>
      <c r="H90" s="19" t="s">
        <v>290</v>
      </c>
      <c r="I90" s="9">
        <v>488</v>
      </c>
      <c r="J90" s="70">
        <f t="shared" si="55"/>
        <v>6524.5599999999995</v>
      </c>
      <c r="K90" s="70">
        <f t="shared" si="56"/>
        <v>77.518799999999999</v>
      </c>
      <c r="L90" s="70">
        <f t="shared" si="57"/>
        <v>391000.24</v>
      </c>
      <c r="M90" s="71">
        <f t="shared" si="58"/>
        <v>15010.130032784467</v>
      </c>
      <c r="N90" s="23">
        <f t="shared" si="59"/>
        <v>406010.37003278447</v>
      </c>
      <c r="O90" s="10" t="str">
        <f t="shared" si="60"/>
        <v>nov-dic 2014</v>
      </c>
      <c r="P90" s="10" t="str">
        <f t="shared" si="61"/>
        <v>dic 2014-ene 2015</v>
      </c>
      <c r="Q90" s="24">
        <v>354</v>
      </c>
      <c r="R90" s="24">
        <v>80</v>
      </c>
      <c r="S90" s="8"/>
      <c r="T90" s="19"/>
      <c r="U90" s="19"/>
    </row>
    <row r="91" spans="2:21" x14ac:dyDescent="0.25">
      <c r="B91" s="25"/>
      <c r="C91" s="25"/>
      <c r="D91" s="26"/>
      <c r="E91" s="27"/>
      <c r="F91" s="26"/>
      <c r="G91" s="28"/>
      <c r="H91" s="28"/>
      <c r="I91" s="31">
        <f>SUM(I89:I90)</f>
        <v>1053</v>
      </c>
      <c r="J91" s="72">
        <f>SUM(J89:J90)</f>
        <v>14078.609999999999</v>
      </c>
      <c r="K91" s="72">
        <f>SUM(K89:K90)</f>
        <v>167.26904999999999</v>
      </c>
      <c r="L91" s="72">
        <f t="shared" ref="L91:N91" si="62">SUM(L89:L90)</f>
        <v>843695.19</v>
      </c>
      <c r="M91" s="72">
        <f t="shared" si="62"/>
        <v>32388.661730577958</v>
      </c>
      <c r="N91" s="72">
        <f t="shared" si="62"/>
        <v>876083.851730578</v>
      </c>
      <c r="O91" s="29"/>
      <c r="P91" s="29"/>
      <c r="Q91" s="31">
        <f t="shared" ref="Q91:U91" si="63">SUM(Q89:Q90)</f>
        <v>725</v>
      </c>
      <c r="R91" s="31">
        <f t="shared" si="63"/>
        <v>100</v>
      </c>
      <c r="S91" s="31">
        <f t="shared" si="63"/>
        <v>0</v>
      </c>
      <c r="T91" s="31">
        <f t="shared" si="63"/>
        <v>0</v>
      </c>
      <c r="U91" s="31">
        <f t="shared" si="63"/>
        <v>0</v>
      </c>
    </row>
    <row r="92" spans="2:21" s="7" customFormat="1" x14ac:dyDescent="0.25">
      <c r="B92" s="90" t="s">
        <v>80</v>
      </c>
      <c r="C92" s="97">
        <v>446</v>
      </c>
      <c r="D92" s="8" t="s">
        <v>358</v>
      </c>
      <c r="E92" s="4">
        <v>303</v>
      </c>
      <c r="F92" s="8" t="s">
        <v>82</v>
      </c>
      <c r="G92" s="19"/>
      <c r="H92" s="19" t="s">
        <v>290</v>
      </c>
      <c r="I92" s="9">
        <v>143</v>
      </c>
      <c r="J92" s="70">
        <f t="shared" ref="J92:J104" si="64">I92*$I$277</f>
        <v>1911.9099999999999</v>
      </c>
      <c r="K92" s="70">
        <f t="shared" ref="K92:K104" si="65">I92*$I$278</f>
        <v>22.71555</v>
      </c>
      <c r="L92" s="70">
        <f t="shared" ref="L92:L104" si="66">I92*$I$279</f>
        <v>114575.89</v>
      </c>
      <c r="M92" s="71">
        <f t="shared" ref="M92:M104" si="67">$I$280*J92</f>
        <v>4398.4602350167597</v>
      </c>
      <c r="N92" s="23">
        <f t="shared" ref="N92:N104" si="68">L92+M92</f>
        <v>118974.35023501675</v>
      </c>
      <c r="O92" s="10" t="str">
        <f t="shared" ref="O92:O104" si="69">IF(J92=0," ","nov-dic 2014")</f>
        <v>nov-dic 2014</v>
      </c>
      <c r="P92" s="10" t="str">
        <f t="shared" ref="P92:P105" si="70">IF(J92=0," ","dic 2014-ene 2015")</f>
        <v>dic 2014-ene 2015</v>
      </c>
      <c r="Q92" s="24">
        <v>92</v>
      </c>
      <c r="R92" s="24">
        <v>19</v>
      </c>
      <c r="S92" s="35"/>
      <c r="T92" s="19"/>
      <c r="U92" s="19"/>
    </row>
    <row r="93" spans="2:21" s="7" customFormat="1" x14ac:dyDescent="0.25">
      <c r="B93" s="90"/>
      <c r="C93" s="97"/>
      <c r="D93" s="8" t="s">
        <v>359</v>
      </c>
      <c r="E93" s="4">
        <v>300</v>
      </c>
      <c r="F93" s="8" t="s">
        <v>83</v>
      </c>
      <c r="G93" s="19"/>
      <c r="H93" s="19" t="s">
        <v>290</v>
      </c>
      <c r="I93" s="9">
        <v>119</v>
      </c>
      <c r="J93" s="70">
        <f t="shared" si="64"/>
        <v>1591.03</v>
      </c>
      <c r="K93" s="70">
        <f t="shared" si="65"/>
        <v>18.90315</v>
      </c>
      <c r="L93" s="70">
        <f t="shared" si="66"/>
        <v>95346.37</v>
      </c>
      <c r="M93" s="71">
        <f t="shared" si="67"/>
        <v>3660.257118650311</v>
      </c>
      <c r="N93" s="23">
        <f t="shared" si="68"/>
        <v>99006.6271186503</v>
      </c>
      <c r="O93" s="10" t="str">
        <f t="shared" si="69"/>
        <v>nov-dic 2014</v>
      </c>
      <c r="P93" s="10" t="str">
        <f t="shared" si="70"/>
        <v>dic 2014-ene 2015</v>
      </c>
      <c r="Q93" s="24">
        <v>112</v>
      </c>
      <c r="R93" s="24">
        <v>46</v>
      </c>
      <c r="S93" s="35"/>
      <c r="T93" s="19"/>
      <c r="U93" s="19"/>
    </row>
    <row r="94" spans="2:21" s="7" customFormat="1" x14ac:dyDescent="0.25">
      <c r="B94" s="90"/>
      <c r="C94" s="97"/>
      <c r="D94" s="8" t="s">
        <v>359</v>
      </c>
      <c r="E94" s="4">
        <v>300</v>
      </c>
      <c r="F94" s="8" t="s">
        <v>84</v>
      </c>
      <c r="G94" s="19"/>
      <c r="H94" s="19" t="s">
        <v>290</v>
      </c>
      <c r="I94" s="9">
        <v>199</v>
      </c>
      <c r="J94" s="70">
        <f t="shared" si="64"/>
        <v>2660.6299999999997</v>
      </c>
      <c r="K94" s="70">
        <f t="shared" si="65"/>
        <v>31.611149999999999</v>
      </c>
      <c r="L94" s="70">
        <f t="shared" si="66"/>
        <v>159444.76999999999</v>
      </c>
      <c r="M94" s="71">
        <f t="shared" si="67"/>
        <v>6120.9341732051416</v>
      </c>
      <c r="N94" s="23">
        <f t="shared" si="68"/>
        <v>165565.70417320513</v>
      </c>
      <c r="O94" s="10" t="str">
        <f t="shared" si="69"/>
        <v>nov-dic 2014</v>
      </c>
      <c r="P94" s="10" t="str">
        <f t="shared" si="70"/>
        <v>dic 2014-ene 2015</v>
      </c>
      <c r="Q94" s="24">
        <v>149</v>
      </c>
      <c r="R94" s="24">
        <v>69</v>
      </c>
      <c r="S94" s="35"/>
      <c r="T94" s="19"/>
      <c r="U94" s="19"/>
    </row>
    <row r="95" spans="2:21" s="7" customFormat="1" x14ac:dyDescent="0.25">
      <c r="B95" s="90"/>
      <c r="C95" s="97"/>
      <c r="D95" s="8" t="s">
        <v>360</v>
      </c>
      <c r="E95" s="4">
        <v>302</v>
      </c>
      <c r="F95" s="8" t="s">
        <v>85</v>
      </c>
      <c r="G95" s="19"/>
      <c r="H95" s="19" t="s">
        <v>290</v>
      </c>
      <c r="I95" s="9">
        <v>135</v>
      </c>
      <c r="J95" s="70">
        <f t="shared" si="64"/>
        <v>1804.9499999999998</v>
      </c>
      <c r="K95" s="70">
        <f t="shared" si="65"/>
        <v>21.444749999999999</v>
      </c>
      <c r="L95" s="70">
        <f t="shared" si="66"/>
        <v>108166.05</v>
      </c>
      <c r="M95" s="71">
        <f t="shared" si="67"/>
        <v>4152.3925295612771</v>
      </c>
      <c r="N95" s="23">
        <f t="shared" si="68"/>
        <v>112318.44252956127</v>
      </c>
      <c r="O95" s="10" t="str">
        <f t="shared" si="69"/>
        <v>nov-dic 2014</v>
      </c>
      <c r="P95" s="10" t="str">
        <f t="shared" si="70"/>
        <v>dic 2014-ene 2015</v>
      </c>
      <c r="Q95" s="24">
        <v>89</v>
      </c>
      <c r="R95" s="24">
        <v>32</v>
      </c>
      <c r="S95" s="35"/>
      <c r="T95" s="19"/>
      <c r="U95" s="19"/>
    </row>
    <row r="96" spans="2:21" s="7" customFormat="1" x14ac:dyDescent="0.25">
      <c r="B96" s="90"/>
      <c r="C96" s="97"/>
      <c r="D96" s="8" t="s">
        <v>360</v>
      </c>
      <c r="E96" s="4">
        <v>302</v>
      </c>
      <c r="F96" s="8" t="s">
        <v>86</v>
      </c>
      <c r="G96" s="19"/>
      <c r="H96" s="19" t="s">
        <v>290</v>
      </c>
      <c r="I96" s="9">
        <v>384</v>
      </c>
      <c r="J96" s="70">
        <f t="shared" si="64"/>
        <v>5134.08</v>
      </c>
      <c r="K96" s="70">
        <f t="shared" si="65"/>
        <v>60.998399999999997</v>
      </c>
      <c r="L96" s="70">
        <f t="shared" si="66"/>
        <v>307672.32000000001</v>
      </c>
      <c r="M96" s="71">
        <f t="shared" si="67"/>
        <v>11811.249861863189</v>
      </c>
      <c r="N96" s="23">
        <f t="shared" si="68"/>
        <v>319483.56986186322</v>
      </c>
      <c r="O96" s="10" t="str">
        <f t="shared" si="69"/>
        <v>nov-dic 2014</v>
      </c>
      <c r="P96" s="10" t="str">
        <f t="shared" si="70"/>
        <v>dic 2014-ene 2015</v>
      </c>
      <c r="Q96" s="24">
        <v>301</v>
      </c>
      <c r="R96" s="24">
        <v>192</v>
      </c>
      <c r="S96" s="35"/>
      <c r="T96" s="19"/>
      <c r="U96" s="19"/>
    </row>
    <row r="97" spans="2:21" s="7" customFormat="1" x14ac:dyDescent="0.25">
      <c r="B97" s="90"/>
      <c r="C97" s="97"/>
      <c r="D97" s="8" t="s">
        <v>361</v>
      </c>
      <c r="E97" s="4">
        <v>305</v>
      </c>
      <c r="F97" s="8" t="s">
        <v>87</v>
      </c>
      <c r="G97" s="19"/>
      <c r="H97" s="19" t="s">
        <v>290</v>
      </c>
      <c r="I97" s="9">
        <v>264</v>
      </c>
      <c r="J97" s="70">
        <f t="shared" si="64"/>
        <v>3529.68</v>
      </c>
      <c r="K97" s="70">
        <f t="shared" si="65"/>
        <v>41.936399999999999</v>
      </c>
      <c r="L97" s="70">
        <f t="shared" si="66"/>
        <v>211524.72</v>
      </c>
      <c r="M97" s="71">
        <f t="shared" si="67"/>
        <v>8120.2342800309416</v>
      </c>
      <c r="N97" s="23">
        <f t="shared" si="68"/>
        <v>219644.95428003094</v>
      </c>
      <c r="O97" s="10" t="str">
        <f t="shared" si="69"/>
        <v>nov-dic 2014</v>
      </c>
      <c r="P97" s="10" t="str">
        <f t="shared" si="70"/>
        <v>dic 2014-ene 2015</v>
      </c>
      <c r="Q97" s="24">
        <v>193</v>
      </c>
      <c r="R97" s="24">
        <v>58</v>
      </c>
      <c r="S97" s="35"/>
      <c r="T97" s="19"/>
      <c r="U97" s="19"/>
    </row>
    <row r="98" spans="2:21" s="7" customFormat="1" x14ac:dyDescent="0.25">
      <c r="B98" s="90"/>
      <c r="C98" s="97"/>
      <c r="D98" s="8" t="s">
        <v>359</v>
      </c>
      <c r="E98" s="4">
        <v>300</v>
      </c>
      <c r="F98" s="8" t="s">
        <v>81</v>
      </c>
      <c r="G98" s="19"/>
      <c r="H98" s="19" t="s">
        <v>290</v>
      </c>
      <c r="I98" s="9">
        <v>833</v>
      </c>
      <c r="J98" s="70">
        <f t="shared" si="64"/>
        <v>11137.21</v>
      </c>
      <c r="K98" s="70">
        <f t="shared" si="65"/>
        <v>132.32204999999999</v>
      </c>
      <c r="L98" s="70">
        <f t="shared" si="66"/>
        <v>667424.59</v>
      </c>
      <c r="M98" s="71">
        <f t="shared" si="67"/>
        <v>25621.799830552176</v>
      </c>
      <c r="N98" s="23">
        <f t="shared" si="68"/>
        <v>693046.38983055216</v>
      </c>
      <c r="O98" s="10" t="str">
        <f t="shared" si="69"/>
        <v>nov-dic 2014</v>
      </c>
      <c r="P98" s="10" t="str">
        <f t="shared" si="70"/>
        <v>dic 2014-ene 2015</v>
      </c>
      <c r="Q98" s="24">
        <v>575</v>
      </c>
      <c r="R98" s="24">
        <v>242</v>
      </c>
      <c r="S98" s="35"/>
      <c r="T98" s="19"/>
      <c r="U98" s="19"/>
    </row>
    <row r="99" spans="2:21" s="7" customFormat="1" x14ac:dyDescent="0.25">
      <c r="B99" s="90"/>
      <c r="C99" s="97"/>
      <c r="D99" s="8" t="s">
        <v>360</v>
      </c>
      <c r="E99" s="4">
        <v>302</v>
      </c>
      <c r="F99" s="8" t="s">
        <v>88</v>
      </c>
      <c r="G99" s="19"/>
      <c r="H99" s="19" t="s">
        <v>290</v>
      </c>
      <c r="I99" s="9">
        <v>139</v>
      </c>
      <c r="J99" s="70">
        <f t="shared" si="64"/>
        <v>1858.4299999999998</v>
      </c>
      <c r="K99" s="70">
        <f t="shared" si="65"/>
        <v>22.08015</v>
      </c>
      <c r="L99" s="70">
        <f t="shared" si="66"/>
        <v>111370.97</v>
      </c>
      <c r="M99" s="71">
        <f t="shared" si="67"/>
        <v>4275.4263822890189</v>
      </c>
      <c r="N99" s="23">
        <f t="shared" si="68"/>
        <v>115646.39638228902</v>
      </c>
      <c r="O99" s="10" t="str">
        <f t="shared" si="69"/>
        <v>nov-dic 2014</v>
      </c>
      <c r="P99" s="10" t="str">
        <f t="shared" si="70"/>
        <v>dic 2014-ene 2015</v>
      </c>
      <c r="Q99" s="24">
        <v>163</v>
      </c>
      <c r="R99" s="24">
        <v>58</v>
      </c>
      <c r="S99" s="35"/>
      <c r="T99" s="19"/>
      <c r="U99" s="19"/>
    </row>
    <row r="100" spans="2:21" s="7" customFormat="1" x14ac:dyDescent="0.25">
      <c r="B100" s="90"/>
      <c r="C100" s="97"/>
      <c r="D100" s="8" t="s">
        <v>362</v>
      </c>
      <c r="E100" s="4">
        <v>304</v>
      </c>
      <c r="F100" s="8" t="s">
        <v>89</v>
      </c>
      <c r="G100" s="19"/>
      <c r="H100" s="19" t="s">
        <v>290</v>
      </c>
      <c r="I100" s="9">
        <v>255</v>
      </c>
      <c r="J100" s="70">
        <f t="shared" si="64"/>
        <v>3409.35</v>
      </c>
      <c r="K100" s="70">
        <f t="shared" si="65"/>
        <v>40.506749999999997</v>
      </c>
      <c r="L100" s="70">
        <f t="shared" si="66"/>
        <v>204313.65</v>
      </c>
      <c r="M100" s="71">
        <f t="shared" si="67"/>
        <v>7843.4081113935235</v>
      </c>
      <c r="N100" s="23">
        <f t="shared" si="68"/>
        <v>212157.0581113935</v>
      </c>
      <c r="O100" s="10" t="str">
        <f t="shared" si="69"/>
        <v>nov-dic 2014</v>
      </c>
      <c r="P100" s="10" t="str">
        <f t="shared" si="70"/>
        <v>dic 2014-ene 2015</v>
      </c>
      <c r="Q100" s="24">
        <v>214</v>
      </c>
      <c r="R100" s="24">
        <v>126</v>
      </c>
      <c r="S100" s="35"/>
      <c r="T100" s="19"/>
      <c r="U100" s="19"/>
    </row>
    <row r="101" spans="2:21" s="7" customFormat="1" x14ac:dyDescent="0.25">
      <c r="B101" s="90"/>
      <c r="C101" s="97"/>
      <c r="D101" s="8" t="s">
        <v>359</v>
      </c>
      <c r="E101" s="4">
        <v>300</v>
      </c>
      <c r="F101" s="8" t="s">
        <v>90</v>
      </c>
      <c r="G101" s="19"/>
      <c r="H101" s="19" t="s">
        <v>290</v>
      </c>
      <c r="I101" s="9">
        <v>256</v>
      </c>
      <c r="J101" s="70">
        <f t="shared" si="64"/>
        <v>3422.72</v>
      </c>
      <c r="K101" s="70">
        <f t="shared" si="65"/>
        <v>40.665599999999998</v>
      </c>
      <c r="L101" s="70">
        <f t="shared" si="66"/>
        <v>205114.88</v>
      </c>
      <c r="M101" s="71">
        <f t="shared" si="67"/>
        <v>7874.166574575459</v>
      </c>
      <c r="N101" s="23">
        <f t="shared" si="68"/>
        <v>212989.04657457548</v>
      </c>
      <c r="O101" s="10" t="str">
        <f t="shared" si="69"/>
        <v>nov-dic 2014</v>
      </c>
      <c r="P101" s="10" t="str">
        <f t="shared" si="70"/>
        <v>dic 2014-ene 2015</v>
      </c>
      <c r="Q101" s="24">
        <v>86</v>
      </c>
      <c r="R101" s="24">
        <v>60</v>
      </c>
      <c r="S101" s="35"/>
      <c r="T101" s="19"/>
      <c r="U101" s="19"/>
    </row>
    <row r="102" spans="2:21" s="7" customFormat="1" x14ac:dyDescent="0.25">
      <c r="B102" s="90"/>
      <c r="C102" s="97"/>
      <c r="D102" s="8" t="s">
        <v>358</v>
      </c>
      <c r="E102" s="4">
        <v>303</v>
      </c>
      <c r="F102" s="8" t="s">
        <v>91</v>
      </c>
      <c r="G102" s="19"/>
      <c r="H102" s="19" t="s">
        <v>290</v>
      </c>
      <c r="I102" s="9">
        <v>176</v>
      </c>
      <c r="J102" s="70">
        <f t="shared" si="64"/>
        <v>2353.12</v>
      </c>
      <c r="K102" s="70">
        <f t="shared" si="65"/>
        <v>27.957599999999999</v>
      </c>
      <c r="L102" s="70">
        <f t="shared" si="66"/>
        <v>141016.48000000001</v>
      </c>
      <c r="M102" s="71">
        <f t="shared" si="67"/>
        <v>5413.4895200206283</v>
      </c>
      <c r="N102" s="23">
        <f t="shared" si="68"/>
        <v>146429.96952002065</v>
      </c>
      <c r="O102" s="10" t="str">
        <f t="shared" si="69"/>
        <v>nov-dic 2014</v>
      </c>
      <c r="P102" s="10" t="str">
        <f t="shared" si="70"/>
        <v>dic 2014-ene 2015</v>
      </c>
      <c r="Q102" s="24">
        <v>113</v>
      </c>
      <c r="R102" s="24">
        <v>52</v>
      </c>
      <c r="S102" s="35"/>
      <c r="T102" s="19"/>
      <c r="U102" s="19"/>
    </row>
    <row r="103" spans="2:21" s="7" customFormat="1" x14ac:dyDescent="0.25">
      <c r="B103" s="90"/>
      <c r="C103" s="97"/>
      <c r="D103" s="8" t="s">
        <v>358</v>
      </c>
      <c r="E103" s="4">
        <v>303</v>
      </c>
      <c r="F103" s="8" t="s">
        <v>92</v>
      </c>
      <c r="G103" s="19"/>
      <c r="H103" s="19" t="s">
        <v>290</v>
      </c>
      <c r="I103" s="9">
        <v>211</v>
      </c>
      <c r="J103" s="70">
        <f t="shared" si="64"/>
        <v>2821.0699999999997</v>
      </c>
      <c r="K103" s="70">
        <f t="shared" si="65"/>
        <v>33.51735</v>
      </c>
      <c r="L103" s="70">
        <f t="shared" si="66"/>
        <v>169059.53</v>
      </c>
      <c r="M103" s="71">
        <f t="shared" si="67"/>
        <v>6490.035731388366</v>
      </c>
      <c r="N103" s="23">
        <f t="shared" si="68"/>
        <v>175549.56573138837</v>
      </c>
      <c r="O103" s="10" t="str">
        <f t="shared" si="69"/>
        <v>nov-dic 2014</v>
      </c>
      <c r="P103" s="10" t="str">
        <f t="shared" si="70"/>
        <v>dic 2014-ene 2015</v>
      </c>
      <c r="Q103" s="24">
        <v>209</v>
      </c>
      <c r="R103" s="24">
        <v>71</v>
      </c>
      <c r="S103" s="35"/>
      <c r="T103" s="19"/>
      <c r="U103" s="19"/>
    </row>
    <row r="104" spans="2:21" s="7" customFormat="1" x14ac:dyDescent="0.25">
      <c r="B104" s="90"/>
      <c r="C104" s="97"/>
      <c r="D104" s="8" t="s">
        <v>359</v>
      </c>
      <c r="E104" s="4">
        <v>300</v>
      </c>
      <c r="F104" s="8" t="s">
        <v>93</v>
      </c>
      <c r="G104" s="19"/>
      <c r="H104" s="19" t="s">
        <v>290</v>
      </c>
      <c r="I104" s="9">
        <v>179</v>
      </c>
      <c r="J104" s="70">
        <f t="shared" si="64"/>
        <v>2393.23</v>
      </c>
      <c r="K104" s="70">
        <f t="shared" si="65"/>
        <v>28.434149999999999</v>
      </c>
      <c r="L104" s="70">
        <f t="shared" si="66"/>
        <v>143420.17000000001</v>
      </c>
      <c r="M104" s="71">
        <f t="shared" si="67"/>
        <v>5505.7649095664347</v>
      </c>
      <c r="N104" s="23">
        <f t="shared" si="68"/>
        <v>148925.93490956645</v>
      </c>
      <c r="O104" s="10" t="str">
        <f t="shared" si="69"/>
        <v>nov-dic 2014</v>
      </c>
      <c r="P104" s="10" t="str">
        <f t="shared" si="70"/>
        <v>dic 2014-ene 2015</v>
      </c>
      <c r="Q104" s="24">
        <v>119</v>
      </c>
      <c r="R104" s="24">
        <v>69</v>
      </c>
      <c r="S104" s="35"/>
      <c r="T104" s="19"/>
      <c r="U104" s="19"/>
    </row>
    <row r="105" spans="2:21" s="7" customFormat="1" x14ac:dyDescent="0.25">
      <c r="B105" s="90"/>
      <c r="C105" s="97"/>
      <c r="D105" s="8" t="s">
        <v>359</v>
      </c>
      <c r="E105" s="4">
        <v>300</v>
      </c>
      <c r="F105" s="8" t="s">
        <v>240</v>
      </c>
      <c r="G105" s="19"/>
      <c r="H105" s="19" t="s">
        <v>290</v>
      </c>
      <c r="I105" s="9"/>
      <c r="J105" s="70"/>
      <c r="K105" s="70"/>
      <c r="L105" s="70"/>
      <c r="M105" s="71"/>
      <c r="N105" s="23"/>
      <c r="O105" s="10"/>
      <c r="P105" s="10" t="str">
        <f t="shared" si="70"/>
        <v xml:space="preserve"> </v>
      </c>
      <c r="Q105" s="8"/>
      <c r="R105" s="24"/>
      <c r="S105" s="35"/>
      <c r="T105" s="19"/>
      <c r="U105" s="19"/>
    </row>
    <row r="106" spans="2:21" x14ac:dyDescent="0.25">
      <c r="B106" s="25"/>
      <c r="C106" s="25"/>
      <c r="D106" s="26"/>
      <c r="E106" s="27"/>
      <c r="F106" s="26"/>
      <c r="G106" s="28"/>
      <c r="H106" s="28"/>
      <c r="I106" s="31">
        <f>SUM(I92:I105)</f>
        <v>3293</v>
      </c>
      <c r="J106" s="72">
        <f>SUM(J92:J105)</f>
        <v>44027.41</v>
      </c>
      <c r="K106" s="72">
        <f>SUM(K92:K105)</f>
        <v>523.09305000000006</v>
      </c>
      <c r="L106" s="72">
        <f t="shared" ref="L106:N106" si="71">SUM(L92:L105)</f>
        <v>2638450.3899999997</v>
      </c>
      <c r="M106" s="72">
        <f t="shared" si="71"/>
        <v>101287.61925811323</v>
      </c>
      <c r="N106" s="72">
        <f t="shared" si="71"/>
        <v>2739738.0092581133</v>
      </c>
      <c r="O106" s="29"/>
      <c r="P106" s="29"/>
      <c r="Q106" s="31">
        <f t="shared" ref="Q106:U106" si="72">SUM(Q92:Q105)</f>
        <v>2415</v>
      </c>
      <c r="R106" s="31">
        <f t="shared" si="72"/>
        <v>1094</v>
      </c>
      <c r="S106" s="31">
        <f t="shared" si="72"/>
        <v>0</v>
      </c>
      <c r="T106" s="31">
        <f t="shared" si="72"/>
        <v>0</v>
      </c>
      <c r="U106" s="31">
        <f t="shared" si="72"/>
        <v>0</v>
      </c>
    </row>
    <row r="107" spans="2:21" s="7" customFormat="1" x14ac:dyDescent="0.25">
      <c r="B107" s="94" t="s">
        <v>94</v>
      </c>
      <c r="C107" s="97">
        <v>447</v>
      </c>
      <c r="D107" s="8" t="s">
        <v>363</v>
      </c>
      <c r="E107" s="73" t="s">
        <v>364</v>
      </c>
      <c r="F107" s="8" t="s">
        <v>96</v>
      </c>
      <c r="G107" s="19"/>
      <c r="H107" s="19" t="s">
        <v>290</v>
      </c>
      <c r="I107" s="9">
        <v>173</v>
      </c>
      <c r="J107" s="70">
        <f t="shared" ref="J107:J113" si="73">I107*$I$277</f>
        <v>2313.0099999999998</v>
      </c>
      <c r="K107" s="70">
        <f t="shared" ref="K107:K113" si="74">I107*$I$278</f>
        <v>27.48105</v>
      </c>
      <c r="L107" s="70">
        <f t="shared" ref="L107:L113" si="75">I107*$I$279</f>
        <v>138612.79</v>
      </c>
      <c r="M107" s="71">
        <f t="shared" ref="M107:M113" si="76">$I$280*J107</f>
        <v>5321.2141304748211</v>
      </c>
      <c r="N107" s="23">
        <f t="shared" ref="N107:N113" si="77">L107+M107</f>
        <v>143934.00413047482</v>
      </c>
      <c r="O107" s="10" t="str">
        <f t="shared" ref="O107:O113" si="78">IF(J107=0," ","nov-dic 2014")</f>
        <v>nov-dic 2014</v>
      </c>
      <c r="P107" s="10" t="str">
        <f t="shared" ref="P107:P114" si="79">IF(J107=0," ","dic 2014-ene 2015")</f>
        <v>dic 2014-ene 2015</v>
      </c>
      <c r="Q107" s="24">
        <v>144</v>
      </c>
      <c r="R107" s="24">
        <v>9</v>
      </c>
      <c r="S107" s="35"/>
      <c r="T107" s="19"/>
      <c r="U107" s="19"/>
    </row>
    <row r="108" spans="2:21" s="7" customFormat="1" x14ac:dyDescent="0.25">
      <c r="B108" s="95"/>
      <c r="C108" s="97"/>
      <c r="D108" s="8" t="s">
        <v>365</v>
      </c>
      <c r="E108" s="39" t="s">
        <v>366</v>
      </c>
      <c r="F108" s="8" t="s">
        <v>97</v>
      </c>
      <c r="G108" s="19"/>
      <c r="H108" s="19" t="s">
        <v>290</v>
      </c>
      <c r="I108" s="9">
        <v>247</v>
      </c>
      <c r="J108" s="70">
        <f t="shared" si="73"/>
        <v>3302.39</v>
      </c>
      <c r="K108" s="70">
        <f t="shared" si="74"/>
        <v>39.235949999999995</v>
      </c>
      <c r="L108" s="70">
        <f t="shared" si="75"/>
        <v>197903.81</v>
      </c>
      <c r="M108" s="71">
        <f t="shared" si="76"/>
        <v>7597.34040593804</v>
      </c>
      <c r="N108" s="23">
        <f t="shared" si="77"/>
        <v>205501.15040593804</v>
      </c>
      <c r="O108" s="10" t="str">
        <f t="shared" si="78"/>
        <v>nov-dic 2014</v>
      </c>
      <c r="P108" s="10" t="str">
        <f t="shared" si="79"/>
        <v>dic 2014-ene 2015</v>
      </c>
      <c r="Q108" s="24">
        <v>214</v>
      </c>
      <c r="R108" s="24">
        <v>46</v>
      </c>
      <c r="S108" s="35"/>
      <c r="T108" s="19"/>
      <c r="U108" s="19"/>
    </row>
    <row r="109" spans="2:21" s="7" customFormat="1" x14ac:dyDescent="0.25">
      <c r="B109" s="95"/>
      <c r="C109" s="97"/>
      <c r="D109" s="8" t="s">
        <v>367</v>
      </c>
      <c r="E109" s="39" t="s">
        <v>368</v>
      </c>
      <c r="F109" s="8" t="s">
        <v>98</v>
      </c>
      <c r="G109" s="19"/>
      <c r="H109" s="19" t="s">
        <v>290</v>
      </c>
      <c r="I109" s="9">
        <v>61</v>
      </c>
      <c r="J109" s="70">
        <f t="shared" si="73"/>
        <v>815.56999999999994</v>
      </c>
      <c r="K109" s="70">
        <f t="shared" si="74"/>
        <v>9.6898499999999999</v>
      </c>
      <c r="L109" s="70">
        <f t="shared" si="75"/>
        <v>48875.03</v>
      </c>
      <c r="M109" s="71">
        <f t="shared" si="76"/>
        <v>1876.2662540980584</v>
      </c>
      <c r="N109" s="23">
        <f t="shared" si="77"/>
        <v>50751.296254098059</v>
      </c>
      <c r="O109" s="10" t="str">
        <f t="shared" si="78"/>
        <v>nov-dic 2014</v>
      </c>
      <c r="P109" s="10" t="str">
        <f t="shared" si="79"/>
        <v>dic 2014-ene 2015</v>
      </c>
      <c r="Q109" s="24">
        <v>75</v>
      </c>
      <c r="R109" s="24">
        <v>0</v>
      </c>
      <c r="S109" s="35"/>
      <c r="T109" s="19"/>
      <c r="U109" s="19"/>
    </row>
    <row r="110" spans="2:21" s="7" customFormat="1" x14ac:dyDescent="0.25">
      <c r="B110" s="95"/>
      <c r="C110" s="97"/>
      <c r="D110" s="8" t="s">
        <v>369</v>
      </c>
      <c r="E110" s="39" t="s">
        <v>370</v>
      </c>
      <c r="F110" s="8" t="s">
        <v>99</v>
      </c>
      <c r="G110" s="19"/>
      <c r="H110" s="19" t="s">
        <v>290</v>
      </c>
      <c r="I110" s="9">
        <v>147</v>
      </c>
      <c r="J110" s="70">
        <f t="shared" si="73"/>
        <v>1965.3899999999999</v>
      </c>
      <c r="K110" s="70">
        <f t="shared" si="74"/>
        <v>23.350949999999997</v>
      </c>
      <c r="L110" s="70">
        <f t="shared" si="75"/>
        <v>117780.81</v>
      </c>
      <c r="M110" s="71">
        <f t="shared" si="76"/>
        <v>4521.4940877445015</v>
      </c>
      <c r="N110" s="23">
        <f t="shared" si="77"/>
        <v>122302.3040877445</v>
      </c>
      <c r="O110" s="10" t="str">
        <f t="shared" si="78"/>
        <v>nov-dic 2014</v>
      </c>
      <c r="P110" s="10" t="str">
        <f t="shared" si="79"/>
        <v>dic 2014-ene 2015</v>
      </c>
      <c r="Q110" s="24">
        <v>153</v>
      </c>
      <c r="R110" s="24">
        <v>30</v>
      </c>
      <c r="S110" s="35"/>
      <c r="T110" s="19"/>
      <c r="U110" s="19"/>
    </row>
    <row r="111" spans="2:21" s="7" customFormat="1" x14ac:dyDescent="0.25">
      <c r="B111" s="95"/>
      <c r="C111" s="97"/>
      <c r="D111" s="8" t="s">
        <v>371</v>
      </c>
      <c r="E111" s="39" t="s">
        <v>372</v>
      </c>
      <c r="F111" s="8" t="s">
        <v>95</v>
      </c>
      <c r="G111" s="19"/>
      <c r="H111" s="19" t="s">
        <v>290</v>
      </c>
      <c r="I111" s="9">
        <v>508</v>
      </c>
      <c r="J111" s="70">
        <f t="shared" si="73"/>
        <v>6791.96</v>
      </c>
      <c r="K111" s="70">
        <f t="shared" si="74"/>
        <v>80.695799999999991</v>
      </c>
      <c r="L111" s="70">
        <f t="shared" si="75"/>
        <v>407024.84</v>
      </c>
      <c r="M111" s="71">
        <f t="shared" si="76"/>
        <v>15625.299296423176</v>
      </c>
      <c r="N111" s="23">
        <f t="shared" si="77"/>
        <v>422650.13929642318</v>
      </c>
      <c r="O111" s="10" t="str">
        <f t="shared" si="78"/>
        <v>nov-dic 2014</v>
      </c>
      <c r="P111" s="10" t="str">
        <f t="shared" si="79"/>
        <v>dic 2014-ene 2015</v>
      </c>
      <c r="Q111" s="24">
        <v>385</v>
      </c>
      <c r="R111" s="24">
        <v>91</v>
      </c>
      <c r="S111" s="35"/>
      <c r="T111" s="19"/>
      <c r="U111" s="19"/>
    </row>
    <row r="112" spans="2:21" s="7" customFormat="1" x14ac:dyDescent="0.25">
      <c r="B112" s="95"/>
      <c r="C112" s="97"/>
      <c r="D112" s="8" t="s">
        <v>373</v>
      </c>
      <c r="E112" s="39" t="s">
        <v>374</v>
      </c>
      <c r="F112" s="8" t="s">
        <v>100</v>
      </c>
      <c r="G112" s="19"/>
      <c r="H112" s="19" t="s">
        <v>290</v>
      </c>
      <c r="I112" s="9">
        <v>138</v>
      </c>
      <c r="J112" s="70">
        <f t="shared" si="73"/>
        <v>1845.06</v>
      </c>
      <c r="K112" s="70">
        <f t="shared" si="74"/>
        <v>21.921299999999999</v>
      </c>
      <c r="L112" s="70">
        <f t="shared" si="75"/>
        <v>110569.74</v>
      </c>
      <c r="M112" s="71">
        <f t="shared" si="76"/>
        <v>4244.6679191070834</v>
      </c>
      <c r="N112" s="23">
        <f t="shared" si="77"/>
        <v>114814.40791910709</v>
      </c>
      <c r="O112" s="10" t="str">
        <f t="shared" si="78"/>
        <v>nov-dic 2014</v>
      </c>
      <c r="P112" s="10" t="str">
        <f t="shared" si="79"/>
        <v>dic 2014-ene 2015</v>
      </c>
      <c r="Q112" s="24">
        <v>94</v>
      </c>
      <c r="R112" s="24">
        <v>48</v>
      </c>
      <c r="S112" s="35"/>
      <c r="T112" s="19"/>
      <c r="U112" s="19"/>
    </row>
    <row r="113" spans="2:21" s="7" customFormat="1" x14ac:dyDescent="0.25">
      <c r="B113" s="95"/>
      <c r="C113" s="97"/>
      <c r="D113" s="8" t="s">
        <v>375</v>
      </c>
      <c r="E113" s="39" t="s">
        <v>376</v>
      </c>
      <c r="F113" s="8" t="s">
        <v>101</v>
      </c>
      <c r="G113" s="19"/>
      <c r="H113" s="19" t="s">
        <v>290</v>
      </c>
      <c r="I113" s="9">
        <v>484</v>
      </c>
      <c r="J113" s="70">
        <f t="shared" si="73"/>
        <v>6471.08</v>
      </c>
      <c r="K113" s="70">
        <f t="shared" si="74"/>
        <v>76.883399999999995</v>
      </c>
      <c r="L113" s="70">
        <f t="shared" si="75"/>
        <v>387795.32</v>
      </c>
      <c r="M113" s="71">
        <f t="shared" si="76"/>
        <v>14887.096180056727</v>
      </c>
      <c r="N113" s="23">
        <f t="shared" si="77"/>
        <v>402682.41618005675</v>
      </c>
      <c r="O113" s="10" t="str">
        <f t="shared" si="78"/>
        <v>nov-dic 2014</v>
      </c>
      <c r="P113" s="10" t="str">
        <f t="shared" si="79"/>
        <v>dic 2014-ene 2015</v>
      </c>
      <c r="Q113" s="24">
        <v>331</v>
      </c>
      <c r="R113" s="24">
        <v>38</v>
      </c>
      <c r="S113" s="35"/>
      <c r="T113" s="19"/>
      <c r="U113" s="19"/>
    </row>
    <row r="114" spans="2:21" s="7" customFormat="1" x14ac:dyDescent="0.25">
      <c r="B114" s="96"/>
      <c r="C114" s="97"/>
      <c r="D114" s="8" t="s">
        <v>377</v>
      </c>
      <c r="E114" s="39" t="s">
        <v>372</v>
      </c>
      <c r="F114" s="8" t="s">
        <v>241</v>
      </c>
      <c r="G114" s="19"/>
      <c r="H114" s="19" t="s">
        <v>290</v>
      </c>
      <c r="I114" s="9"/>
      <c r="J114" s="70"/>
      <c r="K114" s="70"/>
      <c r="L114" s="70"/>
      <c r="M114" s="71"/>
      <c r="N114" s="23"/>
      <c r="O114" s="10"/>
      <c r="P114" s="10" t="str">
        <f t="shared" si="79"/>
        <v xml:space="preserve"> </v>
      </c>
      <c r="Q114" s="8"/>
      <c r="R114" s="24"/>
      <c r="S114" s="35"/>
      <c r="T114" s="19"/>
      <c r="U114" s="19"/>
    </row>
    <row r="115" spans="2:21" x14ac:dyDescent="0.25">
      <c r="B115" s="25"/>
      <c r="C115" s="25"/>
      <c r="D115" s="26"/>
      <c r="E115" s="27"/>
      <c r="F115" s="26"/>
      <c r="G115" s="28"/>
      <c r="H115" s="28"/>
      <c r="I115" s="31">
        <f>SUM(I107:I114)</f>
        <v>1758</v>
      </c>
      <c r="J115" s="72">
        <f>SUM(J107:J114)</f>
        <v>23504.46</v>
      </c>
      <c r="K115" s="72">
        <f>SUM(K107:K114)</f>
        <v>279.25829999999996</v>
      </c>
      <c r="L115" s="72">
        <f t="shared" ref="L115:N115" si="80">SUM(L107:L114)</f>
        <v>1408562.34</v>
      </c>
      <c r="M115" s="72">
        <f t="shared" si="80"/>
        <v>54073.378273842405</v>
      </c>
      <c r="N115" s="72">
        <f t="shared" si="80"/>
        <v>1462635.7182738425</v>
      </c>
      <c r="O115" s="29"/>
      <c r="P115" s="29"/>
      <c r="Q115" s="31">
        <f t="shared" ref="Q115:U115" si="81">SUM(Q107:Q114)</f>
        <v>1396</v>
      </c>
      <c r="R115" s="31">
        <f t="shared" si="81"/>
        <v>262</v>
      </c>
      <c r="S115" s="31">
        <f t="shared" si="81"/>
        <v>0</v>
      </c>
      <c r="T115" s="31">
        <f t="shared" si="81"/>
        <v>0</v>
      </c>
      <c r="U115" s="31">
        <f t="shared" si="81"/>
        <v>0</v>
      </c>
    </row>
    <row r="116" spans="2:21" s="7" customFormat="1" x14ac:dyDescent="0.25">
      <c r="B116" s="90" t="s">
        <v>102</v>
      </c>
      <c r="C116" s="90">
        <v>448</v>
      </c>
      <c r="D116" s="8" t="s">
        <v>378</v>
      </c>
      <c r="E116" s="4">
        <v>300</v>
      </c>
      <c r="F116" s="8" t="s">
        <v>104</v>
      </c>
      <c r="G116" s="19"/>
      <c r="H116" s="19" t="s">
        <v>290</v>
      </c>
      <c r="I116" s="9">
        <v>83</v>
      </c>
      <c r="J116" s="70">
        <f t="shared" ref="J116:J126" si="82">I116*$I$277</f>
        <v>1109.71</v>
      </c>
      <c r="K116" s="70">
        <f t="shared" ref="K116:K126" si="83">I116*$I$278</f>
        <v>13.18455</v>
      </c>
      <c r="L116" s="70">
        <f t="shared" ref="L116:L126" si="84">I116*$I$279</f>
        <v>66502.09</v>
      </c>
      <c r="M116" s="71">
        <f t="shared" ref="M116:M126" si="85">$I$280*J116</f>
        <v>2552.9524441006374</v>
      </c>
      <c r="N116" s="23">
        <f t="shared" ref="N116:N126" si="86">L116+M116</f>
        <v>69055.042444100633</v>
      </c>
      <c r="O116" s="10" t="str">
        <f t="shared" ref="O116:O126" si="87">IF(J116=0," ","nov-dic 2014")</f>
        <v>nov-dic 2014</v>
      </c>
      <c r="P116" s="10" t="str">
        <f t="shared" ref="P116:P127" si="88">IF(J116=0," ","dic 2014-ene 2015")</f>
        <v>dic 2014-ene 2015</v>
      </c>
      <c r="Q116" s="24">
        <v>136</v>
      </c>
      <c r="R116" s="24">
        <v>24</v>
      </c>
      <c r="S116" s="8"/>
      <c r="T116" s="19"/>
      <c r="U116" s="19"/>
    </row>
    <row r="117" spans="2:21" s="7" customFormat="1" x14ac:dyDescent="0.25">
      <c r="B117" s="90"/>
      <c r="C117" s="90"/>
      <c r="D117" s="8" t="s">
        <v>379</v>
      </c>
      <c r="E117" s="4">
        <v>303</v>
      </c>
      <c r="F117" s="8" t="s">
        <v>105</v>
      </c>
      <c r="G117" s="19"/>
      <c r="H117" s="19" t="s">
        <v>290</v>
      </c>
      <c r="I117" s="9">
        <v>204</v>
      </c>
      <c r="J117" s="70">
        <f t="shared" si="82"/>
        <v>2727.48</v>
      </c>
      <c r="K117" s="70">
        <f t="shared" si="83"/>
        <v>32.4054</v>
      </c>
      <c r="L117" s="70">
        <f t="shared" si="84"/>
        <v>163450.92000000001</v>
      </c>
      <c r="M117" s="71">
        <f t="shared" si="85"/>
        <v>6274.7264891148188</v>
      </c>
      <c r="N117" s="23">
        <f t="shared" si="86"/>
        <v>169725.64648911482</v>
      </c>
      <c r="O117" s="10" t="str">
        <f t="shared" si="87"/>
        <v>nov-dic 2014</v>
      </c>
      <c r="P117" s="10" t="str">
        <f t="shared" si="88"/>
        <v>dic 2014-ene 2015</v>
      </c>
      <c r="Q117" s="24">
        <v>158</v>
      </c>
      <c r="R117" s="24">
        <v>35</v>
      </c>
      <c r="S117" s="8"/>
      <c r="T117" s="19"/>
      <c r="U117" s="19"/>
    </row>
    <row r="118" spans="2:21" s="7" customFormat="1" x14ac:dyDescent="0.25">
      <c r="B118" s="90"/>
      <c r="C118" s="90"/>
      <c r="D118" s="8" t="s">
        <v>380</v>
      </c>
      <c r="E118" s="4">
        <v>307</v>
      </c>
      <c r="F118" s="8" t="s">
        <v>108</v>
      </c>
      <c r="G118" s="19"/>
      <c r="H118" s="19" t="s">
        <v>290</v>
      </c>
      <c r="I118" s="9">
        <v>73</v>
      </c>
      <c r="J118" s="70">
        <f t="shared" si="82"/>
        <v>976.01</v>
      </c>
      <c r="K118" s="70">
        <f t="shared" si="83"/>
        <v>11.59605</v>
      </c>
      <c r="L118" s="70">
        <f t="shared" si="84"/>
        <v>58489.79</v>
      </c>
      <c r="M118" s="71">
        <f t="shared" si="85"/>
        <v>2245.3678122812835</v>
      </c>
      <c r="N118" s="23">
        <f t="shared" si="86"/>
        <v>60735.157812281286</v>
      </c>
      <c r="O118" s="10" t="str">
        <f t="shared" si="87"/>
        <v>nov-dic 2014</v>
      </c>
      <c r="P118" s="10" t="str">
        <f t="shared" si="88"/>
        <v>dic 2014-ene 2015</v>
      </c>
      <c r="Q118" s="24">
        <v>61</v>
      </c>
      <c r="R118" s="24">
        <v>23</v>
      </c>
      <c r="S118" s="8"/>
      <c r="T118" s="19"/>
      <c r="U118" s="19"/>
    </row>
    <row r="119" spans="2:21" s="7" customFormat="1" x14ac:dyDescent="0.25">
      <c r="B119" s="90"/>
      <c r="C119" s="90"/>
      <c r="D119" s="8" t="s">
        <v>381</v>
      </c>
      <c r="E119" s="4">
        <v>305</v>
      </c>
      <c r="F119" s="8" t="s">
        <v>109</v>
      </c>
      <c r="G119" s="19"/>
      <c r="H119" s="19" t="s">
        <v>290</v>
      </c>
      <c r="I119" s="9">
        <v>219</v>
      </c>
      <c r="J119" s="70">
        <f t="shared" si="82"/>
        <v>2928.0299999999997</v>
      </c>
      <c r="K119" s="70">
        <f t="shared" si="83"/>
        <v>34.788149999999995</v>
      </c>
      <c r="L119" s="70">
        <f t="shared" si="84"/>
        <v>175469.37</v>
      </c>
      <c r="M119" s="71">
        <f t="shared" si="85"/>
        <v>6736.1034368438495</v>
      </c>
      <c r="N119" s="23">
        <f t="shared" si="86"/>
        <v>182205.47343684384</v>
      </c>
      <c r="O119" s="10" t="str">
        <f t="shared" si="87"/>
        <v>nov-dic 2014</v>
      </c>
      <c r="P119" s="10" t="str">
        <f t="shared" si="88"/>
        <v>dic 2014-ene 2015</v>
      </c>
      <c r="Q119" s="24">
        <v>237</v>
      </c>
      <c r="R119" s="24">
        <v>31</v>
      </c>
      <c r="S119" s="8"/>
      <c r="T119" s="19"/>
      <c r="U119" s="19"/>
    </row>
    <row r="120" spans="2:21" s="7" customFormat="1" x14ac:dyDescent="0.25">
      <c r="B120" s="90"/>
      <c r="C120" s="90"/>
      <c r="D120" s="8" t="s">
        <v>378</v>
      </c>
      <c r="E120" s="4">
        <v>300</v>
      </c>
      <c r="F120" s="8" t="s">
        <v>103</v>
      </c>
      <c r="G120" s="19"/>
      <c r="H120" s="19" t="s">
        <v>290</v>
      </c>
      <c r="I120" s="9">
        <v>573</v>
      </c>
      <c r="J120" s="70">
        <f t="shared" si="82"/>
        <v>7661.0099999999993</v>
      </c>
      <c r="K120" s="70">
        <f t="shared" si="83"/>
        <v>91.021049999999988</v>
      </c>
      <c r="L120" s="70">
        <f t="shared" si="84"/>
        <v>459104.79000000004</v>
      </c>
      <c r="M120" s="71">
        <f t="shared" si="85"/>
        <v>17624.599403248976</v>
      </c>
      <c r="N120" s="23">
        <f t="shared" si="86"/>
        <v>476729.38940324902</v>
      </c>
      <c r="O120" s="10" t="str">
        <f t="shared" si="87"/>
        <v>nov-dic 2014</v>
      </c>
      <c r="P120" s="10" t="str">
        <f t="shared" si="88"/>
        <v>dic 2014-ene 2015</v>
      </c>
      <c r="Q120" s="24">
        <v>554</v>
      </c>
      <c r="R120" s="24">
        <v>112</v>
      </c>
      <c r="S120" s="8"/>
      <c r="T120" s="19"/>
      <c r="U120" s="19"/>
    </row>
    <row r="121" spans="2:21" s="7" customFormat="1" x14ac:dyDescent="0.25">
      <c r="B121" s="90"/>
      <c r="C121" s="90"/>
      <c r="D121" s="8" t="s">
        <v>379</v>
      </c>
      <c r="E121" s="4">
        <v>303</v>
      </c>
      <c r="F121" s="8" t="s">
        <v>106</v>
      </c>
      <c r="G121" s="19"/>
      <c r="H121" s="19" t="s">
        <v>290</v>
      </c>
      <c r="I121" s="9">
        <v>161</v>
      </c>
      <c r="J121" s="70">
        <f t="shared" si="82"/>
        <v>2152.5699999999997</v>
      </c>
      <c r="K121" s="70">
        <f t="shared" si="83"/>
        <v>25.574849999999998</v>
      </c>
      <c r="L121" s="70">
        <f t="shared" si="84"/>
        <v>128998.03</v>
      </c>
      <c r="M121" s="71">
        <f t="shared" si="85"/>
        <v>4952.1125722915967</v>
      </c>
      <c r="N121" s="23">
        <f t="shared" si="86"/>
        <v>133950.1425722916</v>
      </c>
      <c r="O121" s="10" t="str">
        <f t="shared" si="87"/>
        <v>nov-dic 2014</v>
      </c>
      <c r="P121" s="10" t="str">
        <f t="shared" si="88"/>
        <v>dic 2014-ene 2015</v>
      </c>
      <c r="Q121" s="24">
        <v>77</v>
      </c>
      <c r="R121" s="24">
        <v>35</v>
      </c>
      <c r="S121" s="8"/>
      <c r="T121" s="19"/>
      <c r="U121" s="19"/>
    </row>
    <row r="122" spans="2:21" s="7" customFormat="1" x14ac:dyDescent="0.25">
      <c r="B122" s="90"/>
      <c r="C122" s="90"/>
      <c r="D122" s="8" t="s">
        <v>382</v>
      </c>
      <c r="E122" s="4">
        <v>302</v>
      </c>
      <c r="F122" s="8" t="s">
        <v>110</v>
      </c>
      <c r="G122" s="19"/>
      <c r="H122" s="19" t="s">
        <v>290</v>
      </c>
      <c r="I122" s="9">
        <v>254</v>
      </c>
      <c r="J122" s="70">
        <f t="shared" si="82"/>
        <v>3395.98</v>
      </c>
      <c r="K122" s="70">
        <f t="shared" si="83"/>
        <v>40.347899999999996</v>
      </c>
      <c r="L122" s="70">
        <f t="shared" si="84"/>
        <v>203512.42</v>
      </c>
      <c r="M122" s="71">
        <f t="shared" si="85"/>
        <v>7812.6496482115881</v>
      </c>
      <c r="N122" s="23">
        <f t="shared" si="86"/>
        <v>211325.06964821159</v>
      </c>
      <c r="O122" s="10" t="str">
        <f t="shared" si="87"/>
        <v>nov-dic 2014</v>
      </c>
      <c r="P122" s="10" t="str">
        <f t="shared" si="88"/>
        <v>dic 2014-ene 2015</v>
      </c>
      <c r="Q122" s="24">
        <v>276</v>
      </c>
      <c r="R122" s="24">
        <v>109</v>
      </c>
      <c r="S122" s="8"/>
      <c r="T122" s="19"/>
      <c r="U122" s="19"/>
    </row>
    <row r="123" spans="2:21" s="7" customFormat="1" x14ac:dyDescent="0.25">
      <c r="B123" s="90"/>
      <c r="C123" s="90"/>
      <c r="D123" s="8" t="s">
        <v>383</v>
      </c>
      <c r="E123" s="4">
        <v>301</v>
      </c>
      <c r="F123" s="8" t="s">
        <v>111</v>
      </c>
      <c r="G123" s="19"/>
      <c r="H123" s="19" t="s">
        <v>290</v>
      </c>
      <c r="I123" s="9">
        <v>95</v>
      </c>
      <c r="J123" s="70">
        <f t="shared" si="82"/>
        <v>1270.1499999999999</v>
      </c>
      <c r="K123" s="70">
        <f t="shared" si="83"/>
        <v>15.09075</v>
      </c>
      <c r="L123" s="70">
        <f t="shared" si="84"/>
        <v>76116.850000000006</v>
      </c>
      <c r="M123" s="71">
        <f t="shared" si="85"/>
        <v>2922.0540022838613</v>
      </c>
      <c r="N123" s="23">
        <f t="shared" si="86"/>
        <v>79038.904002283874</v>
      </c>
      <c r="O123" s="10" t="str">
        <f t="shared" si="87"/>
        <v>nov-dic 2014</v>
      </c>
      <c r="P123" s="10" t="str">
        <f t="shared" si="88"/>
        <v>dic 2014-ene 2015</v>
      </c>
      <c r="Q123" s="24">
        <v>125</v>
      </c>
      <c r="R123" s="24">
        <v>28</v>
      </c>
      <c r="S123" s="8"/>
      <c r="T123" s="19"/>
      <c r="U123" s="19"/>
    </row>
    <row r="124" spans="2:21" s="7" customFormat="1" x14ac:dyDescent="0.25">
      <c r="B124" s="90"/>
      <c r="C124" s="90"/>
      <c r="D124" s="8" t="s">
        <v>384</v>
      </c>
      <c r="E124" s="4">
        <v>304</v>
      </c>
      <c r="F124" s="8" t="s">
        <v>112</v>
      </c>
      <c r="G124" s="19"/>
      <c r="H124" s="19" t="s">
        <v>290</v>
      </c>
      <c r="I124" s="9">
        <v>75</v>
      </c>
      <c r="J124" s="70">
        <f t="shared" si="82"/>
        <v>1002.7499999999999</v>
      </c>
      <c r="K124" s="70">
        <f t="shared" si="83"/>
        <v>11.913749999999999</v>
      </c>
      <c r="L124" s="70">
        <f t="shared" si="84"/>
        <v>60092.25</v>
      </c>
      <c r="M124" s="71">
        <f t="shared" si="85"/>
        <v>2306.8847386451539</v>
      </c>
      <c r="N124" s="23">
        <f t="shared" si="86"/>
        <v>62399.134738645153</v>
      </c>
      <c r="O124" s="10" t="str">
        <f t="shared" si="87"/>
        <v>nov-dic 2014</v>
      </c>
      <c r="P124" s="10" t="str">
        <f t="shared" si="88"/>
        <v>dic 2014-ene 2015</v>
      </c>
      <c r="Q124" s="24">
        <v>148</v>
      </c>
      <c r="R124" s="24">
        <v>24</v>
      </c>
      <c r="S124" s="8"/>
      <c r="T124" s="19"/>
      <c r="U124" s="19"/>
    </row>
    <row r="125" spans="2:21" s="7" customFormat="1" x14ac:dyDescent="0.25">
      <c r="B125" s="90"/>
      <c r="C125" s="90"/>
      <c r="D125" s="8" t="s">
        <v>385</v>
      </c>
      <c r="E125" s="4">
        <v>306</v>
      </c>
      <c r="F125" s="8" t="s">
        <v>113</v>
      </c>
      <c r="G125" s="19"/>
      <c r="H125" s="19" t="s">
        <v>290</v>
      </c>
      <c r="I125" s="9">
        <v>76</v>
      </c>
      <c r="J125" s="70">
        <f t="shared" si="82"/>
        <v>1016.1199999999999</v>
      </c>
      <c r="K125" s="70">
        <f t="shared" si="83"/>
        <v>12.0726</v>
      </c>
      <c r="L125" s="70">
        <f t="shared" si="84"/>
        <v>60893.48</v>
      </c>
      <c r="M125" s="71">
        <f t="shared" si="85"/>
        <v>2337.6432018270893</v>
      </c>
      <c r="N125" s="23">
        <f t="shared" si="86"/>
        <v>63231.123201827089</v>
      </c>
      <c r="O125" s="10" t="str">
        <f t="shared" si="87"/>
        <v>nov-dic 2014</v>
      </c>
      <c r="P125" s="10" t="str">
        <f t="shared" si="88"/>
        <v>dic 2014-ene 2015</v>
      </c>
      <c r="Q125" s="24">
        <v>75</v>
      </c>
      <c r="R125" s="24">
        <v>39</v>
      </c>
      <c r="S125" s="8"/>
      <c r="T125" s="19"/>
      <c r="U125" s="19"/>
    </row>
    <row r="126" spans="2:21" s="7" customFormat="1" x14ac:dyDescent="0.25">
      <c r="B126" s="90"/>
      <c r="C126" s="90"/>
      <c r="D126" s="8" t="s">
        <v>379</v>
      </c>
      <c r="E126" s="4">
        <v>303</v>
      </c>
      <c r="F126" s="8" t="s">
        <v>107</v>
      </c>
      <c r="G126" s="19"/>
      <c r="H126" s="19" t="s">
        <v>290</v>
      </c>
      <c r="I126" s="9">
        <v>90</v>
      </c>
      <c r="J126" s="70">
        <f t="shared" si="82"/>
        <v>1203.3</v>
      </c>
      <c r="K126" s="70">
        <f t="shared" si="83"/>
        <v>14.2965</v>
      </c>
      <c r="L126" s="70">
        <f t="shared" si="84"/>
        <v>72110.7</v>
      </c>
      <c r="M126" s="71">
        <f t="shared" si="85"/>
        <v>2768.2616863741846</v>
      </c>
      <c r="N126" s="23">
        <f t="shared" si="86"/>
        <v>74878.961686374183</v>
      </c>
      <c r="O126" s="10" t="str">
        <f t="shared" si="87"/>
        <v>nov-dic 2014</v>
      </c>
      <c r="P126" s="10" t="str">
        <f t="shared" si="88"/>
        <v>dic 2014-ene 2015</v>
      </c>
      <c r="Q126" s="24">
        <v>144</v>
      </c>
      <c r="R126" s="24">
        <v>25</v>
      </c>
      <c r="S126" s="8"/>
      <c r="T126" s="19"/>
      <c r="U126" s="19"/>
    </row>
    <row r="127" spans="2:21" s="7" customFormat="1" x14ac:dyDescent="0.25">
      <c r="B127" s="90"/>
      <c r="C127" s="90"/>
      <c r="D127" s="8" t="s">
        <v>378</v>
      </c>
      <c r="E127" s="4">
        <v>300</v>
      </c>
      <c r="F127" s="8" t="s">
        <v>242</v>
      </c>
      <c r="G127" s="19"/>
      <c r="H127" s="19" t="s">
        <v>290</v>
      </c>
      <c r="I127" s="9"/>
      <c r="J127" s="70"/>
      <c r="K127" s="70"/>
      <c r="L127" s="70"/>
      <c r="M127" s="71"/>
      <c r="N127" s="23"/>
      <c r="O127" s="10"/>
      <c r="P127" s="10" t="str">
        <f t="shared" si="88"/>
        <v xml:space="preserve"> </v>
      </c>
      <c r="Q127" s="8"/>
      <c r="R127" s="24"/>
      <c r="S127" s="8"/>
      <c r="T127" s="19"/>
      <c r="U127" s="19"/>
    </row>
    <row r="128" spans="2:21" x14ac:dyDescent="0.25">
      <c r="B128" s="25"/>
      <c r="C128" s="25"/>
      <c r="D128" s="26"/>
      <c r="E128" s="27"/>
      <c r="F128" s="26"/>
      <c r="G128" s="28"/>
      <c r="H128" s="28"/>
      <c r="I128" s="31">
        <f>SUM(I116:I127)</f>
        <v>1903</v>
      </c>
      <c r="J128" s="72">
        <f>SUM(J116:J127)</f>
        <v>25443.109999999997</v>
      </c>
      <c r="K128" s="72">
        <f>SUM(K116:K127)</f>
        <v>302.29154999999997</v>
      </c>
      <c r="L128" s="72">
        <f t="shared" ref="L128:N128" si="89">SUM(L116:L127)</f>
        <v>1524740.69</v>
      </c>
      <c r="M128" s="72">
        <f t="shared" si="89"/>
        <v>58533.355435223042</v>
      </c>
      <c r="N128" s="72">
        <f t="shared" si="89"/>
        <v>1583274.045435223</v>
      </c>
      <c r="O128" s="29"/>
      <c r="P128" s="29"/>
      <c r="Q128" s="31">
        <f t="shared" ref="Q128:U128" si="90">SUM(Q116:Q127)</f>
        <v>1991</v>
      </c>
      <c r="R128" s="31">
        <f t="shared" si="90"/>
        <v>485</v>
      </c>
      <c r="S128" s="31">
        <f t="shared" si="90"/>
        <v>0</v>
      </c>
      <c r="T128" s="31">
        <f t="shared" si="90"/>
        <v>0</v>
      </c>
      <c r="U128" s="31">
        <f t="shared" si="90"/>
        <v>0</v>
      </c>
    </row>
    <row r="129" spans="2:21" s="7" customFormat="1" x14ac:dyDescent="0.25">
      <c r="B129" s="90" t="s">
        <v>114</v>
      </c>
      <c r="C129" s="90">
        <v>449</v>
      </c>
      <c r="D129" s="8" t="s">
        <v>386</v>
      </c>
      <c r="E129" s="4">
        <v>301</v>
      </c>
      <c r="F129" s="8" t="s">
        <v>116</v>
      </c>
      <c r="G129" s="19"/>
      <c r="H129" s="19" t="s">
        <v>290</v>
      </c>
      <c r="I129" s="9">
        <v>412</v>
      </c>
      <c r="J129" s="70">
        <f t="shared" ref="J129:J133" si="91">I129*$I$277</f>
        <v>5508.44</v>
      </c>
      <c r="K129" s="70">
        <f t="shared" ref="K129:K133" si="92">I129*$I$278</f>
        <v>65.44619999999999</v>
      </c>
      <c r="L129" s="70">
        <f t="shared" ref="L129:L133" si="93">I129*$I$279</f>
        <v>330106.76</v>
      </c>
      <c r="M129" s="71">
        <f t="shared" ref="M129:M133" si="94">$I$280*J129</f>
        <v>12672.486830957379</v>
      </c>
      <c r="N129" s="23">
        <f t="shared" ref="N129:N133" si="95">L129+M129</f>
        <v>342779.24683095736</v>
      </c>
      <c r="O129" s="10" t="str">
        <f t="shared" ref="O129:O133" si="96">IF(J129=0," ","nov-dic 2014")</f>
        <v>nov-dic 2014</v>
      </c>
      <c r="P129" s="10" t="str">
        <f t="shared" ref="P129:P134" si="97">IF(J129=0," ","dic 2014-ene 2015")</f>
        <v>dic 2014-ene 2015</v>
      </c>
      <c r="Q129" s="24">
        <v>621</v>
      </c>
      <c r="R129" s="24">
        <v>16</v>
      </c>
      <c r="S129" s="8"/>
      <c r="T129" s="19"/>
      <c r="U129" s="19"/>
    </row>
    <row r="130" spans="2:21" s="7" customFormat="1" x14ac:dyDescent="0.25">
      <c r="B130" s="90"/>
      <c r="C130" s="90"/>
      <c r="D130" s="8" t="s">
        <v>387</v>
      </c>
      <c r="E130" s="4">
        <v>300</v>
      </c>
      <c r="F130" s="8" t="s">
        <v>115</v>
      </c>
      <c r="G130" s="19"/>
      <c r="H130" s="19" t="s">
        <v>290</v>
      </c>
      <c r="I130" s="9">
        <v>656</v>
      </c>
      <c r="J130" s="70">
        <f t="shared" si="91"/>
        <v>8770.7199999999993</v>
      </c>
      <c r="K130" s="70">
        <f t="shared" si="92"/>
        <v>104.20559999999999</v>
      </c>
      <c r="L130" s="70">
        <f t="shared" si="93"/>
        <v>525606.88</v>
      </c>
      <c r="M130" s="71">
        <f t="shared" si="94"/>
        <v>20177.551847349612</v>
      </c>
      <c r="N130" s="23">
        <f t="shared" si="95"/>
        <v>545784.43184734962</v>
      </c>
      <c r="O130" s="10" t="str">
        <f t="shared" si="96"/>
        <v>nov-dic 2014</v>
      </c>
      <c r="P130" s="10" t="str">
        <f t="shared" si="97"/>
        <v>dic 2014-ene 2015</v>
      </c>
      <c r="Q130" s="24">
        <v>532</v>
      </c>
      <c r="R130" s="24">
        <v>41</v>
      </c>
      <c r="S130" s="8"/>
      <c r="T130" s="19"/>
      <c r="U130" s="19"/>
    </row>
    <row r="131" spans="2:21" s="7" customFormat="1" x14ac:dyDescent="0.25">
      <c r="B131" s="90"/>
      <c r="C131" s="90"/>
      <c r="D131" s="8" t="s">
        <v>388</v>
      </c>
      <c r="E131" s="4">
        <v>302</v>
      </c>
      <c r="F131" s="8" t="s">
        <v>117</v>
      </c>
      <c r="G131" s="19"/>
      <c r="H131" s="19" t="s">
        <v>290</v>
      </c>
      <c r="I131" s="9">
        <v>136</v>
      </c>
      <c r="J131" s="70">
        <f t="shared" si="91"/>
        <v>1818.32</v>
      </c>
      <c r="K131" s="70">
        <f t="shared" si="92"/>
        <v>21.6036</v>
      </c>
      <c r="L131" s="70">
        <f t="shared" si="93"/>
        <v>108967.28</v>
      </c>
      <c r="M131" s="71">
        <f t="shared" si="94"/>
        <v>4183.1509927432126</v>
      </c>
      <c r="N131" s="23">
        <f t="shared" si="95"/>
        <v>113150.4309927432</v>
      </c>
      <c r="O131" s="10" t="str">
        <f t="shared" si="96"/>
        <v>nov-dic 2014</v>
      </c>
      <c r="P131" s="10" t="str">
        <f t="shared" si="97"/>
        <v>dic 2014-ene 2015</v>
      </c>
      <c r="Q131" s="24">
        <v>139</v>
      </c>
      <c r="R131" s="24">
        <v>16</v>
      </c>
      <c r="S131" s="8"/>
      <c r="T131" s="19"/>
      <c r="U131" s="19"/>
    </row>
    <row r="132" spans="2:21" s="7" customFormat="1" x14ac:dyDescent="0.25">
      <c r="B132" s="90"/>
      <c r="C132" s="90"/>
      <c r="D132" s="8" t="s">
        <v>389</v>
      </c>
      <c r="E132" s="4">
        <v>304</v>
      </c>
      <c r="F132" s="8" t="s">
        <v>118</v>
      </c>
      <c r="G132" s="19"/>
      <c r="H132" s="19" t="s">
        <v>290</v>
      </c>
      <c r="I132" s="9">
        <v>63</v>
      </c>
      <c r="J132" s="70">
        <f t="shared" si="91"/>
        <v>842.31</v>
      </c>
      <c r="K132" s="70">
        <f t="shared" si="92"/>
        <v>10.00755</v>
      </c>
      <c r="L132" s="70">
        <f t="shared" si="93"/>
        <v>50477.49</v>
      </c>
      <c r="M132" s="71">
        <f t="shared" si="94"/>
        <v>1937.7831804619293</v>
      </c>
      <c r="N132" s="23">
        <f t="shared" si="95"/>
        <v>52415.273180461925</v>
      </c>
      <c r="O132" s="10" t="str">
        <f t="shared" si="96"/>
        <v>nov-dic 2014</v>
      </c>
      <c r="P132" s="10" t="str">
        <f t="shared" si="97"/>
        <v>dic 2014-ene 2015</v>
      </c>
      <c r="Q132" s="24">
        <v>58</v>
      </c>
      <c r="R132" s="24">
        <v>1</v>
      </c>
      <c r="S132" s="8"/>
      <c r="T132" s="19"/>
      <c r="U132" s="19"/>
    </row>
    <row r="133" spans="2:21" x14ac:dyDescent="0.25">
      <c r="B133" s="90"/>
      <c r="C133" s="90"/>
      <c r="D133" s="8" t="s">
        <v>390</v>
      </c>
      <c r="E133" s="4">
        <v>303</v>
      </c>
      <c r="F133" s="8" t="s">
        <v>119</v>
      </c>
      <c r="G133" s="19"/>
      <c r="H133" s="19" t="s">
        <v>290</v>
      </c>
      <c r="I133" s="9">
        <v>192</v>
      </c>
      <c r="J133" s="70">
        <f t="shared" si="91"/>
        <v>2567.04</v>
      </c>
      <c r="K133" s="70">
        <f t="shared" si="92"/>
        <v>30.499199999999998</v>
      </c>
      <c r="L133" s="70">
        <f t="shared" si="93"/>
        <v>153836.16</v>
      </c>
      <c r="M133" s="71">
        <f t="shared" si="94"/>
        <v>5905.6249309315945</v>
      </c>
      <c r="N133" s="23">
        <f t="shared" si="95"/>
        <v>159741.78493093161</v>
      </c>
      <c r="O133" s="10" t="str">
        <f t="shared" si="96"/>
        <v>nov-dic 2014</v>
      </c>
      <c r="P133" s="10" t="str">
        <f t="shared" si="97"/>
        <v>dic 2014-ene 2015</v>
      </c>
      <c r="Q133" s="24">
        <v>271</v>
      </c>
      <c r="R133" s="24">
        <v>9</v>
      </c>
      <c r="S133" s="8"/>
      <c r="T133" s="19"/>
      <c r="U133" s="19"/>
    </row>
    <row r="134" spans="2:21" x14ac:dyDescent="0.25">
      <c r="B134" s="90"/>
      <c r="C134" s="90"/>
      <c r="D134" s="8" t="s">
        <v>387</v>
      </c>
      <c r="E134" s="4">
        <v>300</v>
      </c>
      <c r="F134" s="8" t="s">
        <v>243</v>
      </c>
      <c r="G134" s="19"/>
      <c r="H134" s="19" t="s">
        <v>290</v>
      </c>
      <c r="I134" s="9"/>
      <c r="J134" s="70"/>
      <c r="K134" s="70"/>
      <c r="L134" s="70"/>
      <c r="M134" s="71"/>
      <c r="N134" s="23"/>
      <c r="O134" s="10"/>
      <c r="P134" s="10" t="str">
        <f t="shared" si="97"/>
        <v xml:space="preserve"> </v>
      </c>
      <c r="Q134" s="8"/>
      <c r="R134" s="8"/>
      <c r="S134" s="8"/>
      <c r="T134" s="19"/>
      <c r="U134" s="19"/>
    </row>
    <row r="135" spans="2:21" x14ac:dyDescent="0.25">
      <c r="B135" s="25"/>
      <c r="C135" s="25"/>
      <c r="D135" s="26"/>
      <c r="E135" s="27"/>
      <c r="F135" s="26"/>
      <c r="G135" s="28"/>
      <c r="H135" s="28"/>
      <c r="I135" s="31">
        <f>SUM(I129:I134)</f>
        <v>1459</v>
      </c>
      <c r="J135" s="72">
        <f>SUM(J129:J134)</f>
        <v>19506.830000000002</v>
      </c>
      <c r="K135" s="72">
        <f>SUM(K129:K134)</f>
        <v>231.76214999999999</v>
      </c>
      <c r="L135" s="72">
        <f t="shared" ref="L135:N135" si="98">SUM(L129:L134)</f>
        <v>1168994.57</v>
      </c>
      <c r="M135" s="72">
        <f t="shared" si="98"/>
        <v>44876.597782443729</v>
      </c>
      <c r="N135" s="72">
        <f t="shared" si="98"/>
        <v>1213871.1677824438</v>
      </c>
      <c r="O135" s="29"/>
      <c r="P135" s="29"/>
      <c r="Q135" s="31">
        <f t="shared" ref="Q135:U135" si="99">SUM(Q129:Q134)</f>
        <v>1621</v>
      </c>
      <c r="R135" s="31">
        <f t="shared" si="99"/>
        <v>83</v>
      </c>
      <c r="S135" s="31">
        <f t="shared" si="99"/>
        <v>0</v>
      </c>
      <c r="T135" s="31">
        <f t="shared" si="99"/>
        <v>0</v>
      </c>
      <c r="U135" s="31">
        <f t="shared" si="99"/>
        <v>0</v>
      </c>
    </row>
    <row r="136" spans="2:21" x14ac:dyDescent="0.25">
      <c r="B136" s="90" t="s">
        <v>120</v>
      </c>
      <c r="C136" s="90">
        <v>450</v>
      </c>
      <c r="D136" s="8" t="s">
        <v>391</v>
      </c>
      <c r="E136" s="4">
        <v>303</v>
      </c>
      <c r="F136" s="8" t="s">
        <v>124</v>
      </c>
      <c r="G136" s="19"/>
      <c r="H136" s="19" t="s">
        <v>290</v>
      </c>
      <c r="I136" s="9">
        <v>148</v>
      </c>
      <c r="J136" s="70">
        <f t="shared" ref="J136:J147" si="100">I136*$I$277</f>
        <v>1978.76</v>
      </c>
      <c r="K136" s="70">
        <f t="shared" ref="K136:K147" si="101">I136*$I$278</f>
        <v>23.509799999999998</v>
      </c>
      <c r="L136" s="70">
        <f t="shared" ref="L136:L147" si="102">I136*$I$279</f>
        <v>118582.04000000001</v>
      </c>
      <c r="M136" s="71">
        <f t="shared" ref="M136:M147" si="103">$I$280*J136</f>
        <v>4552.2525509264369</v>
      </c>
      <c r="N136" s="23">
        <f t="shared" ref="N136:N147" si="104">L136+M136</f>
        <v>123134.29255092645</v>
      </c>
      <c r="O136" s="10" t="str">
        <f t="shared" ref="O136:O147" si="105">IF(J136=0," ","nov-dic 2014")</f>
        <v>nov-dic 2014</v>
      </c>
      <c r="P136" s="10" t="str">
        <f t="shared" ref="P136:P148" si="106">IF(J136=0," ","dic 2014-ene 2015")</f>
        <v>dic 2014-ene 2015</v>
      </c>
      <c r="Q136" s="24">
        <v>146</v>
      </c>
      <c r="R136" s="24">
        <v>48</v>
      </c>
      <c r="S136" s="35"/>
      <c r="T136" s="19"/>
      <c r="U136" s="19"/>
    </row>
    <row r="137" spans="2:21" x14ac:dyDescent="0.25">
      <c r="B137" s="90"/>
      <c r="C137" s="90"/>
      <c r="D137" s="8" t="s">
        <v>392</v>
      </c>
      <c r="E137" s="4">
        <v>300</v>
      </c>
      <c r="F137" s="8" t="s">
        <v>122</v>
      </c>
      <c r="G137" s="19"/>
      <c r="H137" s="19" t="s">
        <v>290</v>
      </c>
      <c r="I137" s="9">
        <v>160</v>
      </c>
      <c r="J137" s="70">
        <f t="shared" si="100"/>
        <v>2139.1999999999998</v>
      </c>
      <c r="K137" s="70">
        <f t="shared" si="101"/>
        <v>25.415999999999997</v>
      </c>
      <c r="L137" s="70">
        <f t="shared" si="102"/>
        <v>128196.8</v>
      </c>
      <c r="M137" s="71">
        <f t="shared" si="103"/>
        <v>4921.3541091096613</v>
      </c>
      <c r="N137" s="23">
        <f t="shared" si="104"/>
        <v>133118.15410910966</v>
      </c>
      <c r="O137" s="10" t="str">
        <f t="shared" si="105"/>
        <v>nov-dic 2014</v>
      </c>
      <c r="P137" s="10" t="str">
        <f t="shared" si="106"/>
        <v>dic 2014-ene 2015</v>
      </c>
      <c r="Q137" s="24">
        <v>154</v>
      </c>
      <c r="R137" s="24">
        <v>30</v>
      </c>
      <c r="S137" s="35"/>
      <c r="T137" s="19"/>
      <c r="U137" s="19"/>
    </row>
    <row r="138" spans="2:21" x14ac:dyDescent="0.25">
      <c r="B138" s="90"/>
      <c r="C138" s="90"/>
      <c r="D138" s="8" t="s">
        <v>392</v>
      </c>
      <c r="E138" s="4">
        <v>300</v>
      </c>
      <c r="F138" s="8" t="s">
        <v>123</v>
      </c>
      <c r="G138" s="19"/>
      <c r="H138" s="19" t="s">
        <v>290</v>
      </c>
      <c r="I138" s="9">
        <v>147</v>
      </c>
      <c r="J138" s="70">
        <f t="shared" si="100"/>
        <v>1965.3899999999999</v>
      </c>
      <c r="K138" s="70">
        <f t="shared" si="101"/>
        <v>23.350949999999997</v>
      </c>
      <c r="L138" s="70">
        <f t="shared" si="102"/>
        <v>117780.81</v>
      </c>
      <c r="M138" s="71">
        <f t="shared" si="103"/>
        <v>4521.4940877445015</v>
      </c>
      <c r="N138" s="23">
        <f t="shared" si="104"/>
        <v>122302.3040877445</v>
      </c>
      <c r="O138" s="10" t="str">
        <f t="shared" si="105"/>
        <v>nov-dic 2014</v>
      </c>
      <c r="P138" s="10" t="str">
        <f t="shared" si="106"/>
        <v>dic 2014-ene 2015</v>
      </c>
      <c r="Q138" s="24">
        <v>134</v>
      </c>
      <c r="R138" s="24">
        <v>44</v>
      </c>
      <c r="S138" s="35"/>
      <c r="T138" s="19"/>
      <c r="U138" s="19"/>
    </row>
    <row r="139" spans="2:21" x14ac:dyDescent="0.25">
      <c r="B139" s="90"/>
      <c r="C139" s="90"/>
      <c r="D139" s="8" t="s">
        <v>392</v>
      </c>
      <c r="E139" s="4">
        <v>300</v>
      </c>
      <c r="F139" s="8" t="s">
        <v>121</v>
      </c>
      <c r="G139" s="19"/>
      <c r="H139" s="19" t="s">
        <v>290</v>
      </c>
      <c r="I139" s="9">
        <v>557</v>
      </c>
      <c r="J139" s="70">
        <f t="shared" si="100"/>
        <v>7447.0899999999992</v>
      </c>
      <c r="K139" s="70">
        <f t="shared" si="101"/>
        <v>88.47945</v>
      </c>
      <c r="L139" s="70">
        <f t="shared" si="102"/>
        <v>446285.11</v>
      </c>
      <c r="M139" s="71">
        <f t="shared" si="103"/>
        <v>17132.463992338009</v>
      </c>
      <c r="N139" s="23">
        <f t="shared" si="104"/>
        <v>463417.57399233797</v>
      </c>
      <c r="O139" s="10" t="str">
        <f t="shared" si="105"/>
        <v>nov-dic 2014</v>
      </c>
      <c r="P139" s="10" t="str">
        <f t="shared" si="106"/>
        <v>dic 2014-ene 2015</v>
      </c>
      <c r="Q139" s="24">
        <v>523</v>
      </c>
      <c r="R139" s="24">
        <v>83</v>
      </c>
      <c r="S139" s="35"/>
      <c r="T139" s="19"/>
      <c r="U139" s="19"/>
    </row>
    <row r="140" spans="2:21" x14ac:dyDescent="0.25">
      <c r="B140" s="90"/>
      <c r="C140" s="90"/>
      <c r="D140" s="8" t="s">
        <v>392</v>
      </c>
      <c r="E140" s="4">
        <v>300</v>
      </c>
      <c r="F140" s="8" t="s">
        <v>125</v>
      </c>
      <c r="G140" s="19"/>
      <c r="H140" s="19" t="s">
        <v>290</v>
      </c>
      <c r="I140" s="9">
        <v>207</v>
      </c>
      <c r="J140" s="70">
        <f t="shared" si="100"/>
        <v>2767.5899999999997</v>
      </c>
      <c r="K140" s="70">
        <f t="shared" si="101"/>
        <v>32.881949999999996</v>
      </c>
      <c r="L140" s="70">
        <f t="shared" si="102"/>
        <v>165854.61000000002</v>
      </c>
      <c r="M140" s="71">
        <f t="shared" si="103"/>
        <v>6367.0018786606242</v>
      </c>
      <c r="N140" s="23">
        <f t="shared" si="104"/>
        <v>172221.61187866065</v>
      </c>
      <c r="O140" s="10" t="str">
        <f t="shared" si="105"/>
        <v>nov-dic 2014</v>
      </c>
      <c r="P140" s="10" t="str">
        <f t="shared" si="106"/>
        <v>dic 2014-ene 2015</v>
      </c>
      <c r="Q140" s="24">
        <v>185</v>
      </c>
      <c r="R140" s="24">
        <v>60</v>
      </c>
      <c r="S140" s="35"/>
      <c r="T140" s="19"/>
      <c r="U140" s="19"/>
    </row>
    <row r="141" spans="2:21" x14ac:dyDescent="0.25">
      <c r="B141" s="90"/>
      <c r="C141" s="90"/>
      <c r="D141" s="8" t="s">
        <v>392</v>
      </c>
      <c r="E141" s="4">
        <v>300</v>
      </c>
      <c r="F141" s="8" t="s">
        <v>126</v>
      </c>
      <c r="G141" s="19"/>
      <c r="H141" s="19" t="s">
        <v>290</v>
      </c>
      <c r="I141" s="9">
        <v>106</v>
      </c>
      <c r="J141" s="70">
        <f t="shared" si="100"/>
        <v>1417.22</v>
      </c>
      <c r="K141" s="70">
        <f t="shared" si="101"/>
        <v>16.838100000000001</v>
      </c>
      <c r="L141" s="70">
        <f t="shared" si="102"/>
        <v>84930.38</v>
      </c>
      <c r="M141" s="71">
        <f t="shared" si="103"/>
        <v>3260.3970972851512</v>
      </c>
      <c r="N141" s="23">
        <f t="shared" si="104"/>
        <v>88190.777097285158</v>
      </c>
      <c r="O141" s="10" t="str">
        <f t="shared" si="105"/>
        <v>nov-dic 2014</v>
      </c>
      <c r="P141" s="10" t="str">
        <f t="shared" si="106"/>
        <v>dic 2014-ene 2015</v>
      </c>
      <c r="Q141" s="24">
        <v>85</v>
      </c>
      <c r="R141" s="24">
        <v>20</v>
      </c>
      <c r="S141" s="35"/>
      <c r="T141" s="19"/>
      <c r="U141" s="19"/>
    </row>
    <row r="142" spans="2:21" x14ac:dyDescent="0.25">
      <c r="B142" s="90"/>
      <c r="C142" s="90"/>
      <c r="D142" s="8" t="s">
        <v>393</v>
      </c>
      <c r="E142" s="4">
        <v>302</v>
      </c>
      <c r="F142" s="8" t="s">
        <v>130</v>
      </c>
      <c r="G142" s="19"/>
      <c r="H142" s="19" t="s">
        <v>290</v>
      </c>
      <c r="I142" s="9">
        <v>126</v>
      </c>
      <c r="J142" s="70">
        <f t="shared" si="100"/>
        <v>1684.62</v>
      </c>
      <c r="K142" s="70">
        <f t="shared" si="101"/>
        <v>20.0151</v>
      </c>
      <c r="L142" s="70">
        <f t="shared" si="102"/>
        <v>100954.98</v>
      </c>
      <c r="M142" s="71">
        <f t="shared" si="103"/>
        <v>3875.5663609238586</v>
      </c>
      <c r="N142" s="23">
        <f t="shared" si="104"/>
        <v>104830.54636092385</v>
      </c>
      <c r="O142" s="10" t="str">
        <f t="shared" si="105"/>
        <v>nov-dic 2014</v>
      </c>
      <c r="P142" s="10" t="str">
        <f t="shared" si="106"/>
        <v>dic 2014-ene 2015</v>
      </c>
      <c r="Q142" s="24">
        <v>149</v>
      </c>
      <c r="R142" s="24">
        <v>32</v>
      </c>
      <c r="S142" s="35"/>
      <c r="T142" s="19"/>
      <c r="U142" s="19"/>
    </row>
    <row r="143" spans="2:21" x14ac:dyDescent="0.25">
      <c r="B143" s="90"/>
      <c r="C143" s="90"/>
      <c r="D143" s="8" t="s">
        <v>391</v>
      </c>
      <c r="E143" s="4">
        <v>303</v>
      </c>
      <c r="F143" s="8" t="s">
        <v>131</v>
      </c>
      <c r="G143" s="19"/>
      <c r="H143" s="19" t="s">
        <v>290</v>
      </c>
      <c r="I143" s="9">
        <v>83</v>
      </c>
      <c r="J143" s="70">
        <f t="shared" si="100"/>
        <v>1109.71</v>
      </c>
      <c r="K143" s="70">
        <f t="shared" si="101"/>
        <v>13.18455</v>
      </c>
      <c r="L143" s="70">
        <f t="shared" si="102"/>
        <v>66502.09</v>
      </c>
      <c r="M143" s="71">
        <f t="shared" si="103"/>
        <v>2552.9524441006374</v>
      </c>
      <c r="N143" s="23">
        <f t="shared" si="104"/>
        <v>69055.042444100633</v>
      </c>
      <c r="O143" s="10" t="str">
        <f t="shared" si="105"/>
        <v>nov-dic 2014</v>
      </c>
      <c r="P143" s="10" t="str">
        <f t="shared" si="106"/>
        <v>dic 2014-ene 2015</v>
      </c>
      <c r="Q143" s="24">
        <v>123</v>
      </c>
      <c r="R143" s="24">
        <v>16</v>
      </c>
      <c r="S143" s="35"/>
      <c r="T143" s="19"/>
      <c r="U143" s="19"/>
    </row>
    <row r="144" spans="2:21" x14ac:dyDescent="0.25">
      <c r="B144" s="90"/>
      <c r="C144" s="90"/>
      <c r="D144" s="8" t="s">
        <v>393</v>
      </c>
      <c r="E144" s="4">
        <v>302</v>
      </c>
      <c r="F144" s="8" t="s">
        <v>132</v>
      </c>
      <c r="G144" s="19"/>
      <c r="H144" s="19" t="s">
        <v>290</v>
      </c>
      <c r="I144" s="9">
        <v>127</v>
      </c>
      <c r="J144" s="70">
        <f t="shared" si="100"/>
        <v>1697.99</v>
      </c>
      <c r="K144" s="70">
        <f t="shared" si="101"/>
        <v>20.173949999999998</v>
      </c>
      <c r="L144" s="70">
        <f t="shared" si="102"/>
        <v>101756.21</v>
      </c>
      <c r="M144" s="71">
        <f t="shared" si="103"/>
        <v>3906.3248241057941</v>
      </c>
      <c r="N144" s="23">
        <f t="shared" si="104"/>
        <v>105662.53482410579</v>
      </c>
      <c r="O144" s="10" t="str">
        <f t="shared" si="105"/>
        <v>nov-dic 2014</v>
      </c>
      <c r="P144" s="10" t="str">
        <f t="shared" si="106"/>
        <v>dic 2014-ene 2015</v>
      </c>
      <c r="Q144" s="24">
        <v>15</v>
      </c>
      <c r="R144" s="24">
        <v>12</v>
      </c>
      <c r="S144" s="35"/>
      <c r="T144" s="19"/>
      <c r="U144" s="19"/>
    </row>
    <row r="145" spans="2:21" x14ac:dyDescent="0.25">
      <c r="B145" s="90"/>
      <c r="C145" s="90"/>
      <c r="D145" s="8" t="s">
        <v>393</v>
      </c>
      <c r="E145" s="4">
        <v>302</v>
      </c>
      <c r="F145" s="8" t="s">
        <v>127</v>
      </c>
      <c r="G145" s="19"/>
      <c r="H145" s="19" t="s">
        <v>290</v>
      </c>
      <c r="I145" s="9">
        <v>187</v>
      </c>
      <c r="J145" s="70">
        <f t="shared" si="100"/>
        <v>2500.19</v>
      </c>
      <c r="K145" s="70">
        <f t="shared" si="101"/>
        <v>29.704949999999997</v>
      </c>
      <c r="L145" s="70">
        <f t="shared" si="102"/>
        <v>149830.01</v>
      </c>
      <c r="M145" s="71">
        <f t="shared" si="103"/>
        <v>5751.8326150219173</v>
      </c>
      <c r="N145" s="23">
        <f t="shared" si="104"/>
        <v>155581.84261502192</v>
      </c>
      <c r="O145" s="10" t="str">
        <f t="shared" si="105"/>
        <v>nov-dic 2014</v>
      </c>
      <c r="P145" s="10" t="str">
        <f t="shared" si="106"/>
        <v>dic 2014-ene 2015</v>
      </c>
      <c r="Q145" s="24">
        <v>261</v>
      </c>
      <c r="R145" s="24">
        <v>72</v>
      </c>
      <c r="S145" s="35"/>
      <c r="T145" s="19"/>
      <c r="U145" s="19"/>
    </row>
    <row r="146" spans="2:21" x14ac:dyDescent="0.25">
      <c r="B146" s="90"/>
      <c r="C146" s="90"/>
      <c r="D146" s="8" t="s">
        <v>394</v>
      </c>
      <c r="E146" s="4">
        <v>301</v>
      </c>
      <c r="F146" s="8" t="s">
        <v>128</v>
      </c>
      <c r="G146" s="19"/>
      <c r="H146" s="19" t="s">
        <v>290</v>
      </c>
      <c r="I146" s="9">
        <v>222</v>
      </c>
      <c r="J146" s="70">
        <f t="shared" si="100"/>
        <v>2968.14</v>
      </c>
      <c r="K146" s="70">
        <f t="shared" si="101"/>
        <v>35.264699999999998</v>
      </c>
      <c r="L146" s="70">
        <f t="shared" si="102"/>
        <v>177873.06</v>
      </c>
      <c r="M146" s="71">
        <f t="shared" si="103"/>
        <v>6828.3788263896558</v>
      </c>
      <c r="N146" s="23">
        <f t="shared" si="104"/>
        <v>184701.43882638964</v>
      </c>
      <c r="O146" s="10" t="str">
        <f t="shared" si="105"/>
        <v>nov-dic 2014</v>
      </c>
      <c r="P146" s="10" t="str">
        <f t="shared" si="106"/>
        <v>dic 2014-ene 2015</v>
      </c>
      <c r="Q146" s="24">
        <v>210</v>
      </c>
      <c r="R146" s="24">
        <v>55</v>
      </c>
      <c r="S146" s="35"/>
      <c r="T146" s="19"/>
      <c r="U146" s="19"/>
    </row>
    <row r="147" spans="2:21" x14ac:dyDescent="0.25">
      <c r="B147" s="90"/>
      <c r="C147" s="90"/>
      <c r="D147" s="8" t="s">
        <v>394</v>
      </c>
      <c r="E147" s="4">
        <v>301</v>
      </c>
      <c r="F147" s="8" t="s">
        <v>129</v>
      </c>
      <c r="G147" s="19"/>
      <c r="H147" s="19" t="s">
        <v>290</v>
      </c>
      <c r="I147" s="9">
        <v>83</v>
      </c>
      <c r="J147" s="70">
        <f t="shared" si="100"/>
        <v>1109.71</v>
      </c>
      <c r="K147" s="70">
        <f t="shared" si="101"/>
        <v>13.18455</v>
      </c>
      <c r="L147" s="70">
        <f t="shared" si="102"/>
        <v>66502.09</v>
      </c>
      <c r="M147" s="71">
        <f t="shared" si="103"/>
        <v>2552.9524441006374</v>
      </c>
      <c r="N147" s="23">
        <f t="shared" si="104"/>
        <v>69055.042444100633</v>
      </c>
      <c r="O147" s="10" t="str">
        <f t="shared" si="105"/>
        <v>nov-dic 2014</v>
      </c>
      <c r="P147" s="10" t="str">
        <f t="shared" si="106"/>
        <v>dic 2014-ene 2015</v>
      </c>
      <c r="Q147" s="24">
        <v>95</v>
      </c>
      <c r="R147" s="24">
        <v>20</v>
      </c>
      <c r="S147" s="35"/>
      <c r="T147" s="19"/>
      <c r="U147" s="19"/>
    </row>
    <row r="148" spans="2:21" x14ac:dyDescent="0.25">
      <c r="B148" s="90"/>
      <c r="C148" s="90"/>
      <c r="D148" s="8" t="s">
        <v>392</v>
      </c>
      <c r="E148" s="4">
        <v>300</v>
      </c>
      <c r="F148" s="8" t="s">
        <v>244</v>
      </c>
      <c r="G148" s="19"/>
      <c r="H148" s="19" t="s">
        <v>290</v>
      </c>
      <c r="I148" s="9"/>
      <c r="J148" s="70"/>
      <c r="K148" s="70"/>
      <c r="L148" s="70"/>
      <c r="M148" s="71"/>
      <c r="N148" s="23"/>
      <c r="O148" s="10"/>
      <c r="P148" s="10" t="str">
        <f t="shared" si="106"/>
        <v xml:space="preserve"> </v>
      </c>
      <c r="Q148" s="8"/>
      <c r="R148" s="24"/>
      <c r="S148" s="35"/>
      <c r="T148" s="19"/>
      <c r="U148" s="19"/>
    </row>
    <row r="149" spans="2:21" x14ac:dyDescent="0.25">
      <c r="B149" s="25"/>
      <c r="C149" s="25"/>
      <c r="D149" s="26"/>
      <c r="E149" s="27"/>
      <c r="F149" s="26"/>
      <c r="G149" s="28"/>
      <c r="H149" s="28"/>
      <c r="I149" s="31">
        <f>SUM(I136:I148)</f>
        <v>2153</v>
      </c>
      <c r="J149" s="72">
        <f>SUM(J136:J148)</f>
        <v>28785.609999999997</v>
      </c>
      <c r="K149" s="72">
        <f>SUM(K136:K148)</f>
        <v>342.00404999999995</v>
      </c>
      <c r="L149" s="72">
        <f t="shared" ref="L149:N149" si="107">SUM(L136:L148)</f>
        <v>1725048.1900000002</v>
      </c>
      <c r="M149" s="72">
        <f t="shared" si="107"/>
        <v>66222.971230706884</v>
      </c>
      <c r="N149" s="72">
        <f t="shared" si="107"/>
        <v>1791271.1612307066</v>
      </c>
      <c r="O149" s="29"/>
      <c r="P149" s="29"/>
      <c r="Q149" s="31">
        <f t="shared" ref="Q149:U149" si="108">SUM(Q136:Q148)</f>
        <v>2080</v>
      </c>
      <c r="R149" s="31">
        <f t="shared" si="108"/>
        <v>492</v>
      </c>
      <c r="S149" s="31">
        <f t="shared" si="108"/>
        <v>0</v>
      </c>
      <c r="T149" s="31">
        <f t="shared" si="108"/>
        <v>0</v>
      </c>
      <c r="U149" s="31">
        <f t="shared" si="108"/>
        <v>0</v>
      </c>
    </row>
    <row r="150" spans="2:21" x14ac:dyDescent="0.25">
      <c r="B150" s="94" t="s">
        <v>133</v>
      </c>
      <c r="C150" s="90">
        <v>451</v>
      </c>
      <c r="D150" s="8" t="s">
        <v>395</v>
      </c>
      <c r="E150" s="4">
        <v>313</v>
      </c>
      <c r="F150" s="8" t="s">
        <v>494</v>
      </c>
      <c r="G150" s="19"/>
      <c r="H150" s="19" t="s">
        <v>290</v>
      </c>
      <c r="I150" s="9">
        <v>158</v>
      </c>
      <c r="J150" s="70">
        <f t="shared" ref="J150:J164" si="109">I150*$I$277</f>
        <v>2112.46</v>
      </c>
      <c r="K150" s="70">
        <f t="shared" ref="K150:K164" si="110">I150*$I$278</f>
        <v>25.098299999999998</v>
      </c>
      <c r="L150" s="70">
        <f t="shared" ref="L150:L164" si="111">I150*$I$279</f>
        <v>126594.34</v>
      </c>
      <c r="M150" s="71">
        <f t="shared" ref="M150:M164" si="112">$I$280*J150</f>
        <v>4859.8371827457913</v>
      </c>
      <c r="N150" s="23">
        <f t="shared" ref="N150:N164" si="113">L150+M150</f>
        <v>131454.1771827458</v>
      </c>
      <c r="O150" s="10" t="str">
        <f t="shared" ref="O150:O164" si="114">IF(J150=0," ","nov-dic 2014")</f>
        <v>nov-dic 2014</v>
      </c>
      <c r="P150" s="10" t="str">
        <f t="shared" ref="P150:P165" si="115">IF(J150=0," ","dic 2014-ene 2015")</f>
        <v>dic 2014-ene 2015</v>
      </c>
      <c r="Q150" s="24">
        <v>237</v>
      </c>
      <c r="R150" s="24">
        <v>114</v>
      </c>
      <c r="S150" s="35"/>
      <c r="T150" s="19"/>
      <c r="U150" s="19"/>
    </row>
    <row r="151" spans="2:21" x14ac:dyDescent="0.25">
      <c r="B151" s="95"/>
      <c r="C151" s="90"/>
      <c r="D151" s="8" t="s">
        <v>396</v>
      </c>
      <c r="E151" s="4">
        <v>314</v>
      </c>
      <c r="F151" s="8" t="s">
        <v>495</v>
      </c>
      <c r="G151" s="19"/>
      <c r="H151" s="19" t="s">
        <v>290</v>
      </c>
      <c r="I151" s="9">
        <v>187</v>
      </c>
      <c r="J151" s="70">
        <f t="shared" si="109"/>
        <v>2500.19</v>
      </c>
      <c r="K151" s="70">
        <f t="shared" si="110"/>
        <v>29.704949999999997</v>
      </c>
      <c r="L151" s="70">
        <f t="shared" si="111"/>
        <v>149830.01</v>
      </c>
      <c r="M151" s="71">
        <f t="shared" si="112"/>
        <v>5751.8326150219173</v>
      </c>
      <c r="N151" s="23">
        <f t="shared" si="113"/>
        <v>155581.84261502192</v>
      </c>
      <c r="O151" s="10" t="str">
        <f t="shared" si="114"/>
        <v>nov-dic 2014</v>
      </c>
      <c r="P151" s="10" t="str">
        <f t="shared" si="115"/>
        <v>dic 2014-ene 2015</v>
      </c>
      <c r="Q151" s="24">
        <v>222</v>
      </c>
      <c r="R151" s="24">
        <v>89</v>
      </c>
      <c r="S151" s="35"/>
      <c r="T151" s="19"/>
      <c r="U151" s="19"/>
    </row>
    <row r="152" spans="2:21" x14ac:dyDescent="0.25">
      <c r="B152" s="95"/>
      <c r="C152" s="90"/>
      <c r="D152" s="8" t="s">
        <v>397</v>
      </c>
      <c r="E152" s="4">
        <v>315</v>
      </c>
      <c r="F152" s="8" t="s">
        <v>496</v>
      </c>
      <c r="G152" s="19"/>
      <c r="H152" s="19" t="s">
        <v>290</v>
      </c>
      <c r="I152" s="9">
        <v>162</v>
      </c>
      <c r="J152" s="70">
        <f t="shared" si="109"/>
        <v>2165.94</v>
      </c>
      <c r="K152" s="70">
        <f t="shared" si="110"/>
        <v>25.733699999999999</v>
      </c>
      <c r="L152" s="70">
        <f t="shared" si="111"/>
        <v>129799.26000000001</v>
      </c>
      <c r="M152" s="71">
        <f t="shared" si="112"/>
        <v>4982.8710354735331</v>
      </c>
      <c r="N152" s="23">
        <f t="shared" si="113"/>
        <v>134782.13103547355</v>
      </c>
      <c r="O152" s="10" t="str">
        <f t="shared" si="114"/>
        <v>nov-dic 2014</v>
      </c>
      <c r="P152" s="10" t="str">
        <f t="shared" si="115"/>
        <v>dic 2014-ene 2015</v>
      </c>
      <c r="Q152" s="24">
        <v>154</v>
      </c>
      <c r="R152" s="24">
        <v>35</v>
      </c>
      <c r="S152" s="35"/>
      <c r="T152" s="19"/>
      <c r="U152" s="19"/>
    </row>
    <row r="153" spans="2:21" x14ac:dyDescent="0.25">
      <c r="B153" s="95"/>
      <c r="C153" s="90"/>
      <c r="D153" s="8" t="s">
        <v>398</v>
      </c>
      <c r="E153" s="4">
        <v>316</v>
      </c>
      <c r="F153" s="8" t="s">
        <v>497</v>
      </c>
      <c r="G153" s="19"/>
      <c r="H153" s="19" t="s">
        <v>290</v>
      </c>
      <c r="I153" s="9">
        <v>241</v>
      </c>
      <c r="J153" s="70">
        <f t="shared" si="109"/>
        <v>3222.1699999999996</v>
      </c>
      <c r="K153" s="70">
        <f t="shared" si="110"/>
        <v>38.282849999999996</v>
      </c>
      <c r="L153" s="70">
        <f t="shared" si="111"/>
        <v>193096.43</v>
      </c>
      <c r="M153" s="71">
        <f t="shared" si="112"/>
        <v>7412.7896268464274</v>
      </c>
      <c r="N153" s="23">
        <f t="shared" si="113"/>
        <v>200509.21962684643</v>
      </c>
      <c r="O153" s="10" t="str">
        <f t="shared" si="114"/>
        <v>nov-dic 2014</v>
      </c>
      <c r="P153" s="10" t="str">
        <f t="shared" si="115"/>
        <v>dic 2014-ene 2015</v>
      </c>
      <c r="Q153" s="24">
        <v>193</v>
      </c>
      <c r="R153" s="24">
        <v>52</v>
      </c>
      <c r="S153" s="35"/>
      <c r="T153" s="19"/>
      <c r="U153" s="19"/>
    </row>
    <row r="154" spans="2:21" x14ac:dyDescent="0.25">
      <c r="B154" s="95"/>
      <c r="C154" s="90"/>
      <c r="D154" s="8" t="s">
        <v>399</v>
      </c>
      <c r="E154" s="4">
        <v>303</v>
      </c>
      <c r="F154" s="8" t="s">
        <v>135</v>
      </c>
      <c r="G154" s="19"/>
      <c r="H154" s="19" t="s">
        <v>290</v>
      </c>
      <c r="I154" s="9">
        <v>193</v>
      </c>
      <c r="J154" s="70">
        <f t="shared" si="109"/>
        <v>2580.41</v>
      </c>
      <c r="K154" s="70">
        <f t="shared" si="110"/>
        <v>30.658049999999999</v>
      </c>
      <c r="L154" s="70">
        <f t="shared" si="111"/>
        <v>154637.39000000001</v>
      </c>
      <c r="M154" s="71">
        <f t="shared" si="112"/>
        <v>5936.3833941135299</v>
      </c>
      <c r="N154" s="23">
        <f t="shared" si="113"/>
        <v>160573.77339411355</v>
      </c>
      <c r="O154" s="10" t="str">
        <f t="shared" si="114"/>
        <v>nov-dic 2014</v>
      </c>
      <c r="P154" s="10" t="str">
        <f t="shared" si="115"/>
        <v>dic 2014-ene 2015</v>
      </c>
      <c r="Q154" s="24">
        <v>246</v>
      </c>
      <c r="R154" s="24">
        <v>34</v>
      </c>
      <c r="S154" s="35"/>
      <c r="T154" s="19"/>
      <c r="U154" s="19"/>
    </row>
    <row r="155" spans="2:21" x14ac:dyDescent="0.25">
      <c r="B155" s="95"/>
      <c r="C155" s="90"/>
      <c r="D155" s="8" t="s">
        <v>400</v>
      </c>
      <c r="E155" s="4">
        <v>309</v>
      </c>
      <c r="F155" s="8" t="s">
        <v>136</v>
      </c>
      <c r="G155" s="19"/>
      <c r="H155" s="19" t="s">
        <v>290</v>
      </c>
      <c r="I155" s="9">
        <v>158</v>
      </c>
      <c r="J155" s="70">
        <f t="shared" si="109"/>
        <v>2112.46</v>
      </c>
      <c r="K155" s="70">
        <f t="shared" si="110"/>
        <v>25.098299999999998</v>
      </c>
      <c r="L155" s="70">
        <f t="shared" si="111"/>
        <v>126594.34</v>
      </c>
      <c r="M155" s="71">
        <f t="shared" si="112"/>
        <v>4859.8371827457913</v>
      </c>
      <c r="N155" s="23">
        <f t="shared" si="113"/>
        <v>131454.1771827458</v>
      </c>
      <c r="O155" s="10" t="str">
        <f t="shared" si="114"/>
        <v>nov-dic 2014</v>
      </c>
      <c r="P155" s="10" t="str">
        <f t="shared" si="115"/>
        <v>dic 2014-ene 2015</v>
      </c>
      <c r="Q155" s="24">
        <v>61</v>
      </c>
      <c r="R155" s="24">
        <v>8</v>
      </c>
      <c r="S155" s="35"/>
      <c r="T155" s="19"/>
      <c r="U155" s="19"/>
    </row>
    <row r="156" spans="2:21" x14ac:dyDescent="0.25">
      <c r="B156" s="95"/>
      <c r="C156" s="90"/>
      <c r="D156" s="8" t="s">
        <v>401</v>
      </c>
      <c r="E156" s="4">
        <v>301</v>
      </c>
      <c r="F156" s="8" t="s">
        <v>137</v>
      </c>
      <c r="G156" s="19"/>
      <c r="H156" s="19" t="s">
        <v>290</v>
      </c>
      <c r="I156" s="9">
        <v>140</v>
      </c>
      <c r="J156" s="70">
        <f t="shared" si="109"/>
        <v>1871.8</v>
      </c>
      <c r="K156" s="70">
        <f t="shared" si="110"/>
        <v>22.238999999999997</v>
      </c>
      <c r="L156" s="70">
        <f t="shared" si="111"/>
        <v>112172.2</v>
      </c>
      <c r="M156" s="71">
        <f t="shared" si="112"/>
        <v>4306.1848454709543</v>
      </c>
      <c r="N156" s="23">
        <f t="shared" si="113"/>
        <v>116478.38484547095</v>
      </c>
      <c r="O156" s="10" t="str">
        <f t="shared" si="114"/>
        <v>nov-dic 2014</v>
      </c>
      <c r="P156" s="10" t="str">
        <f t="shared" si="115"/>
        <v>dic 2014-ene 2015</v>
      </c>
      <c r="Q156" s="24">
        <v>197</v>
      </c>
      <c r="R156" s="24">
        <v>12</v>
      </c>
      <c r="S156" s="35"/>
      <c r="T156" s="19"/>
      <c r="U156" s="19"/>
    </row>
    <row r="157" spans="2:21" x14ac:dyDescent="0.25">
      <c r="B157" s="95"/>
      <c r="C157" s="90"/>
      <c r="D157" s="8" t="s">
        <v>402</v>
      </c>
      <c r="E157" s="4">
        <v>304</v>
      </c>
      <c r="F157" s="8" t="s">
        <v>144</v>
      </c>
      <c r="G157" s="19"/>
      <c r="H157" s="19" t="s">
        <v>290</v>
      </c>
      <c r="I157" s="9">
        <v>83</v>
      </c>
      <c r="J157" s="70">
        <f t="shared" si="109"/>
        <v>1109.71</v>
      </c>
      <c r="K157" s="70">
        <f t="shared" si="110"/>
        <v>13.18455</v>
      </c>
      <c r="L157" s="70">
        <f t="shared" si="111"/>
        <v>66502.09</v>
      </c>
      <c r="M157" s="71">
        <f t="shared" si="112"/>
        <v>2552.9524441006374</v>
      </c>
      <c r="N157" s="23">
        <f t="shared" si="113"/>
        <v>69055.042444100633</v>
      </c>
      <c r="O157" s="10" t="str">
        <f t="shared" si="114"/>
        <v>nov-dic 2014</v>
      </c>
      <c r="P157" s="10" t="str">
        <f t="shared" si="115"/>
        <v>dic 2014-ene 2015</v>
      </c>
      <c r="Q157" s="24">
        <v>123</v>
      </c>
      <c r="R157" s="24">
        <v>33</v>
      </c>
      <c r="S157" s="35"/>
      <c r="T157" s="19"/>
      <c r="U157" s="19"/>
    </row>
    <row r="158" spans="2:21" x14ac:dyDescent="0.25">
      <c r="B158" s="95"/>
      <c r="C158" s="90"/>
      <c r="D158" s="8" t="s">
        <v>403</v>
      </c>
      <c r="E158" s="4">
        <v>311</v>
      </c>
      <c r="F158" s="8" t="s">
        <v>138</v>
      </c>
      <c r="G158" s="19"/>
      <c r="H158" s="19" t="s">
        <v>290</v>
      </c>
      <c r="I158" s="9">
        <v>104</v>
      </c>
      <c r="J158" s="70">
        <f t="shared" si="109"/>
        <v>1390.48</v>
      </c>
      <c r="K158" s="70">
        <f t="shared" si="110"/>
        <v>16.520399999999999</v>
      </c>
      <c r="L158" s="70">
        <f t="shared" si="111"/>
        <v>83327.92</v>
      </c>
      <c r="M158" s="71">
        <f t="shared" si="112"/>
        <v>3198.8801709212803</v>
      </c>
      <c r="N158" s="23">
        <f t="shared" si="113"/>
        <v>86526.800170921284</v>
      </c>
      <c r="O158" s="10" t="str">
        <f t="shared" si="114"/>
        <v>nov-dic 2014</v>
      </c>
      <c r="P158" s="10" t="str">
        <f t="shared" si="115"/>
        <v>dic 2014-ene 2015</v>
      </c>
      <c r="Q158" s="24">
        <v>188</v>
      </c>
      <c r="R158" s="24">
        <v>38</v>
      </c>
      <c r="S158" s="35"/>
      <c r="T158" s="19"/>
      <c r="U158" s="19"/>
    </row>
    <row r="159" spans="2:21" x14ac:dyDescent="0.25">
      <c r="B159" s="95"/>
      <c r="C159" s="90"/>
      <c r="D159" s="8" t="s">
        <v>404</v>
      </c>
      <c r="E159" s="4">
        <v>305</v>
      </c>
      <c r="F159" s="8" t="s">
        <v>139</v>
      </c>
      <c r="G159" s="19"/>
      <c r="H159" s="19" t="s">
        <v>290</v>
      </c>
      <c r="I159" s="9">
        <v>147</v>
      </c>
      <c r="J159" s="70">
        <f t="shared" si="109"/>
        <v>1965.3899999999999</v>
      </c>
      <c r="K159" s="70">
        <f t="shared" si="110"/>
        <v>23.350949999999997</v>
      </c>
      <c r="L159" s="70">
        <f t="shared" si="111"/>
        <v>117780.81</v>
      </c>
      <c r="M159" s="71">
        <f t="shared" si="112"/>
        <v>4521.4940877445015</v>
      </c>
      <c r="N159" s="23">
        <f t="shared" si="113"/>
        <v>122302.3040877445</v>
      </c>
      <c r="O159" s="10" t="str">
        <f t="shared" si="114"/>
        <v>nov-dic 2014</v>
      </c>
      <c r="P159" s="10" t="str">
        <f t="shared" si="115"/>
        <v>dic 2014-ene 2015</v>
      </c>
      <c r="Q159" s="24">
        <v>281</v>
      </c>
      <c r="R159" s="24">
        <v>49</v>
      </c>
      <c r="S159" s="35"/>
      <c r="T159" s="19"/>
      <c r="U159" s="19"/>
    </row>
    <row r="160" spans="2:21" x14ac:dyDescent="0.25">
      <c r="B160" s="95"/>
      <c r="C160" s="90"/>
      <c r="D160" s="8" t="s">
        <v>405</v>
      </c>
      <c r="E160" s="4">
        <v>302</v>
      </c>
      <c r="F160" s="8" t="s">
        <v>140</v>
      </c>
      <c r="G160" s="19"/>
      <c r="H160" s="19" t="s">
        <v>290</v>
      </c>
      <c r="I160" s="9">
        <v>167</v>
      </c>
      <c r="J160" s="70">
        <f t="shared" si="109"/>
        <v>2232.79</v>
      </c>
      <c r="K160" s="70">
        <f t="shared" si="110"/>
        <v>26.527949999999997</v>
      </c>
      <c r="L160" s="70">
        <f t="shared" si="111"/>
        <v>133805.41</v>
      </c>
      <c r="M160" s="71">
        <f t="shared" si="112"/>
        <v>5136.6633513832094</v>
      </c>
      <c r="N160" s="23">
        <f t="shared" si="113"/>
        <v>138942.07335138321</v>
      </c>
      <c r="O160" s="10" t="str">
        <f t="shared" si="114"/>
        <v>nov-dic 2014</v>
      </c>
      <c r="P160" s="10" t="str">
        <f t="shared" si="115"/>
        <v>dic 2014-ene 2015</v>
      </c>
      <c r="Q160" s="24">
        <v>163</v>
      </c>
      <c r="R160" s="24">
        <v>36</v>
      </c>
      <c r="S160" s="35"/>
      <c r="T160" s="19"/>
      <c r="U160" s="19"/>
    </row>
    <row r="161" spans="2:21" x14ac:dyDescent="0.25">
      <c r="B161" s="95"/>
      <c r="C161" s="90"/>
      <c r="D161" s="8" t="s">
        <v>406</v>
      </c>
      <c r="E161" s="4">
        <v>308</v>
      </c>
      <c r="F161" s="8" t="s">
        <v>141</v>
      </c>
      <c r="G161" s="19"/>
      <c r="H161" s="19" t="s">
        <v>290</v>
      </c>
      <c r="I161" s="9">
        <v>323</v>
      </c>
      <c r="J161" s="70">
        <f t="shared" si="109"/>
        <v>4318.5099999999993</v>
      </c>
      <c r="K161" s="70">
        <f t="shared" si="110"/>
        <v>51.308549999999997</v>
      </c>
      <c r="L161" s="70">
        <f t="shared" si="111"/>
        <v>258797.29</v>
      </c>
      <c r="M161" s="71">
        <f t="shared" si="112"/>
        <v>9934.9836077651289</v>
      </c>
      <c r="N161" s="23">
        <f t="shared" si="113"/>
        <v>268732.27360776515</v>
      </c>
      <c r="O161" s="10" t="str">
        <f t="shared" si="114"/>
        <v>nov-dic 2014</v>
      </c>
      <c r="P161" s="10" t="str">
        <f t="shared" si="115"/>
        <v>dic 2014-ene 2015</v>
      </c>
      <c r="Q161" s="24">
        <v>237</v>
      </c>
      <c r="R161" s="24">
        <v>44</v>
      </c>
      <c r="S161" s="35"/>
      <c r="T161" s="19"/>
      <c r="U161" s="19"/>
    </row>
    <row r="162" spans="2:21" x14ac:dyDescent="0.25">
      <c r="B162" s="95"/>
      <c r="C162" s="90"/>
      <c r="D162" s="8" t="s">
        <v>407</v>
      </c>
      <c r="E162" s="4">
        <v>307</v>
      </c>
      <c r="F162" s="8" t="s">
        <v>142</v>
      </c>
      <c r="G162" s="19"/>
      <c r="H162" s="19" t="s">
        <v>290</v>
      </c>
      <c r="I162" s="9">
        <v>399</v>
      </c>
      <c r="J162" s="70">
        <f t="shared" si="109"/>
        <v>5334.63</v>
      </c>
      <c r="K162" s="70">
        <f t="shared" si="110"/>
        <v>63.381149999999998</v>
      </c>
      <c r="L162" s="70">
        <f t="shared" si="111"/>
        <v>319690.77</v>
      </c>
      <c r="M162" s="71">
        <f t="shared" si="112"/>
        <v>12272.626809592221</v>
      </c>
      <c r="N162" s="23">
        <f t="shared" si="113"/>
        <v>331963.39680959226</v>
      </c>
      <c r="O162" s="10" t="str">
        <f t="shared" si="114"/>
        <v>nov-dic 2014</v>
      </c>
      <c r="P162" s="10" t="str">
        <f t="shared" si="115"/>
        <v>dic 2014-ene 2015</v>
      </c>
      <c r="Q162" s="24">
        <v>581</v>
      </c>
      <c r="R162" s="24">
        <v>85</v>
      </c>
      <c r="S162" s="35"/>
      <c r="T162" s="19"/>
      <c r="U162" s="19"/>
    </row>
    <row r="163" spans="2:21" x14ac:dyDescent="0.25">
      <c r="B163" s="95"/>
      <c r="C163" s="90"/>
      <c r="D163" s="8" t="s">
        <v>408</v>
      </c>
      <c r="E163" s="4">
        <v>306</v>
      </c>
      <c r="F163" s="8" t="s">
        <v>143</v>
      </c>
      <c r="G163" s="19"/>
      <c r="H163" s="19" t="s">
        <v>290</v>
      </c>
      <c r="I163" s="9">
        <v>226</v>
      </c>
      <c r="J163" s="70">
        <f t="shared" si="109"/>
        <v>3021.62</v>
      </c>
      <c r="K163" s="70">
        <f t="shared" si="110"/>
        <v>35.900099999999995</v>
      </c>
      <c r="L163" s="70">
        <f t="shared" si="111"/>
        <v>181077.98</v>
      </c>
      <c r="M163" s="71">
        <f t="shared" si="112"/>
        <v>6951.4126791173976</v>
      </c>
      <c r="N163" s="23">
        <f t="shared" si="113"/>
        <v>188029.39267911742</v>
      </c>
      <c r="O163" s="10" t="str">
        <f t="shared" si="114"/>
        <v>nov-dic 2014</v>
      </c>
      <c r="P163" s="10" t="str">
        <f t="shared" si="115"/>
        <v>dic 2014-ene 2015</v>
      </c>
      <c r="Q163" s="24">
        <v>260</v>
      </c>
      <c r="R163" s="24">
        <v>35</v>
      </c>
      <c r="S163" s="35"/>
      <c r="T163" s="19"/>
      <c r="U163" s="19"/>
    </row>
    <row r="164" spans="2:21" x14ac:dyDescent="0.25">
      <c r="B164" s="95"/>
      <c r="C164" s="90"/>
      <c r="D164" s="8" t="s">
        <v>409</v>
      </c>
      <c r="E164" s="4">
        <v>312</v>
      </c>
      <c r="F164" s="8" t="s">
        <v>134</v>
      </c>
      <c r="G164" s="19"/>
      <c r="H164" s="19" t="s">
        <v>290</v>
      </c>
      <c r="I164" s="9">
        <v>171</v>
      </c>
      <c r="J164" s="70">
        <f t="shared" si="109"/>
        <v>2286.27</v>
      </c>
      <c r="K164" s="70">
        <f t="shared" si="110"/>
        <v>27.163349999999998</v>
      </c>
      <c r="L164" s="70">
        <f t="shared" si="111"/>
        <v>137010.33000000002</v>
      </c>
      <c r="M164" s="71">
        <f t="shared" si="112"/>
        <v>5259.6972041109511</v>
      </c>
      <c r="N164" s="23">
        <f t="shared" si="113"/>
        <v>142270.02720411096</v>
      </c>
      <c r="O164" s="10" t="str">
        <f t="shared" si="114"/>
        <v>nov-dic 2014</v>
      </c>
      <c r="P164" s="10" t="str">
        <f t="shared" si="115"/>
        <v>dic 2014-ene 2015</v>
      </c>
      <c r="Q164" s="24">
        <v>139</v>
      </c>
      <c r="R164" s="24">
        <v>73</v>
      </c>
      <c r="S164" s="35"/>
      <c r="T164" s="19"/>
      <c r="U164" s="19"/>
    </row>
    <row r="165" spans="2:21" x14ac:dyDescent="0.25">
      <c r="B165" s="96"/>
      <c r="C165" s="90"/>
      <c r="D165" s="8" t="s">
        <v>410</v>
      </c>
      <c r="E165" s="4">
        <v>300</v>
      </c>
      <c r="F165" s="8" t="s">
        <v>245</v>
      </c>
      <c r="G165" s="19"/>
      <c r="H165" s="19" t="s">
        <v>290</v>
      </c>
      <c r="I165" s="9"/>
      <c r="J165" s="70"/>
      <c r="K165" s="70"/>
      <c r="L165" s="70"/>
      <c r="M165" s="71"/>
      <c r="N165" s="23"/>
      <c r="O165" s="10"/>
      <c r="P165" s="10" t="str">
        <f t="shared" si="115"/>
        <v xml:space="preserve"> </v>
      </c>
      <c r="Q165" s="8"/>
      <c r="R165" s="24"/>
      <c r="S165" s="35"/>
      <c r="T165" s="19"/>
      <c r="U165" s="19"/>
    </row>
    <row r="166" spans="2:21" x14ac:dyDescent="0.25">
      <c r="B166" s="25"/>
      <c r="C166" s="25"/>
      <c r="D166" s="26"/>
      <c r="E166" s="27"/>
      <c r="F166" s="26"/>
      <c r="G166" s="28"/>
      <c r="H166" s="28"/>
      <c r="I166" s="31">
        <f>SUM(I150:I165)</f>
        <v>2859</v>
      </c>
      <c r="J166" s="72">
        <f>SUM(J150:J165)</f>
        <v>38224.829999999994</v>
      </c>
      <c r="K166" s="72">
        <f>SUM(K150:K165)</f>
        <v>454.15214999999995</v>
      </c>
      <c r="L166" s="72">
        <f t="shared" ref="L166:N166" si="116">SUM(L150:L165)</f>
        <v>2290716.5700000003</v>
      </c>
      <c r="M166" s="72">
        <f t="shared" si="116"/>
        <v>87938.446237153257</v>
      </c>
      <c r="N166" s="72">
        <f t="shared" si="116"/>
        <v>2378655.0162371532</v>
      </c>
      <c r="O166" s="29"/>
      <c r="P166" s="29"/>
      <c r="Q166" s="31">
        <f t="shared" ref="Q166:U166" si="117">SUM(Q150:Q165)</f>
        <v>3282</v>
      </c>
      <c r="R166" s="31">
        <f t="shared" si="117"/>
        <v>737</v>
      </c>
      <c r="S166" s="31">
        <f t="shared" si="117"/>
        <v>0</v>
      </c>
      <c r="T166" s="31">
        <f t="shared" si="117"/>
        <v>0</v>
      </c>
      <c r="U166" s="31">
        <f t="shared" si="117"/>
        <v>0</v>
      </c>
    </row>
    <row r="167" spans="2:21" x14ac:dyDescent="0.25">
      <c r="B167" s="94" t="s">
        <v>145</v>
      </c>
      <c r="C167" s="90">
        <v>452</v>
      </c>
      <c r="D167" s="8" t="s">
        <v>412</v>
      </c>
      <c r="E167" s="4">
        <v>300</v>
      </c>
      <c r="F167" s="8" t="s">
        <v>146</v>
      </c>
      <c r="G167" s="19"/>
      <c r="H167" s="19" t="s">
        <v>290</v>
      </c>
      <c r="I167" s="9">
        <v>652</v>
      </c>
      <c r="J167" s="70">
        <f t="shared" ref="J167:J169" si="118">I167*$I$277</f>
        <v>8717.24</v>
      </c>
      <c r="K167" s="70">
        <f t="shared" ref="K167:K169" si="119">I167*$I$278</f>
        <v>103.5702</v>
      </c>
      <c r="L167" s="70">
        <f t="shared" ref="L167:L169" si="120">I167*$I$279</f>
        <v>522401.96</v>
      </c>
      <c r="M167" s="71">
        <f t="shared" ref="M167:M169" si="121">$I$280*J167</f>
        <v>20054.51799462187</v>
      </c>
      <c r="N167" s="23">
        <f t="shared" ref="N167:N169" si="122">L167+M167</f>
        <v>542456.47799462185</v>
      </c>
      <c r="O167" s="10" t="str">
        <f t="shared" ref="O167:O169" si="123">IF(J167=0," ","nov-dic 2014")</f>
        <v>nov-dic 2014</v>
      </c>
      <c r="P167" s="10" t="str">
        <f t="shared" ref="P167:P170" si="124">IF(J167=0," ","dic 2014-ene 2015")</f>
        <v>dic 2014-ene 2015</v>
      </c>
      <c r="Q167" s="24">
        <v>483</v>
      </c>
      <c r="R167" s="24">
        <v>249</v>
      </c>
      <c r="S167" s="35"/>
      <c r="T167" s="19"/>
      <c r="U167" s="19"/>
    </row>
    <row r="168" spans="2:21" x14ac:dyDescent="0.25">
      <c r="B168" s="95"/>
      <c r="C168" s="90"/>
      <c r="D168" s="8" t="s">
        <v>413</v>
      </c>
      <c r="E168" s="4">
        <v>303</v>
      </c>
      <c r="F168" s="8" t="s">
        <v>147</v>
      </c>
      <c r="G168" s="19"/>
      <c r="H168" s="19" t="s">
        <v>290</v>
      </c>
      <c r="I168" s="9">
        <v>232</v>
      </c>
      <c r="J168" s="70">
        <f t="shared" si="118"/>
        <v>3101.8399999999997</v>
      </c>
      <c r="K168" s="70">
        <f t="shared" si="119"/>
        <v>36.853200000000001</v>
      </c>
      <c r="L168" s="70">
        <f t="shared" si="120"/>
        <v>185885.36000000002</v>
      </c>
      <c r="M168" s="71">
        <f t="shared" si="121"/>
        <v>7135.9634582090093</v>
      </c>
      <c r="N168" s="23">
        <f t="shared" si="122"/>
        <v>193021.32345820902</v>
      </c>
      <c r="O168" s="10" t="str">
        <f t="shared" si="123"/>
        <v>nov-dic 2014</v>
      </c>
      <c r="P168" s="10" t="str">
        <f t="shared" si="124"/>
        <v>dic 2014-ene 2015</v>
      </c>
      <c r="Q168" s="24">
        <v>220</v>
      </c>
      <c r="R168" s="24">
        <v>111</v>
      </c>
      <c r="S168" s="35"/>
      <c r="T168" s="19"/>
      <c r="U168" s="19"/>
    </row>
    <row r="169" spans="2:21" x14ac:dyDescent="0.25">
      <c r="B169" s="95"/>
      <c r="C169" s="90"/>
      <c r="D169" s="8" t="s">
        <v>414</v>
      </c>
      <c r="E169" s="4">
        <v>302</v>
      </c>
      <c r="F169" s="8" t="s">
        <v>148</v>
      </c>
      <c r="G169" s="19"/>
      <c r="H169" s="19" t="s">
        <v>290</v>
      </c>
      <c r="I169" s="9">
        <v>427</v>
      </c>
      <c r="J169" s="70">
        <f t="shared" si="118"/>
        <v>5708.99</v>
      </c>
      <c r="K169" s="70">
        <f t="shared" si="119"/>
        <v>67.828949999999992</v>
      </c>
      <c r="L169" s="70">
        <f t="shared" si="120"/>
        <v>342125.21</v>
      </c>
      <c r="M169" s="71">
        <f t="shared" si="121"/>
        <v>13133.863778686409</v>
      </c>
      <c r="N169" s="23">
        <f t="shared" si="122"/>
        <v>355259.0737786864</v>
      </c>
      <c r="O169" s="10" t="str">
        <f t="shared" si="123"/>
        <v>nov-dic 2014</v>
      </c>
      <c r="P169" s="10" t="str">
        <f t="shared" si="124"/>
        <v>dic 2014-ene 2015</v>
      </c>
      <c r="Q169" s="24">
        <v>381</v>
      </c>
      <c r="R169" s="24">
        <v>190</v>
      </c>
      <c r="S169" s="35"/>
      <c r="T169" s="19"/>
      <c r="U169" s="19"/>
    </row>
    <row r="170" spans="2:21" x14ac:dyDescent="0.25">
      <c r="B170" s="96"/>
      <c r="C170" s="90"/>
      <c r="D170" s="8" t="s">
        <v>412</v>
      </c>
      <c r="E170" s="4">
        <v>300</v>
      </c>
      <c r="F170" s="8" t="s">
        <v>246</v>
      </c>
      <c r="G170" s="19"/>
      <c r="H170" s="19" t="s">
        <v>290</v>
      </c>
      <c r="I170" s="9"/>
      <c r="J170" s="70"/>
      <c r="K170" s="70"/>
      <c r="L170" s="70"/>
      <c r="M170" s="71"/>
      <c r="N170" s="23"/>
      <c r="O170" s="10"/>
      <c r="P170" s="10" t="str">
        <f t="shared" si="124"/>
        <v xml:space="preserve"> </v>
      </c>
      <c r="Q170" s="8"/>
      <c r="R170" s="24"/>
      <c r="S170" s="35"/>
      <c r="T170" s="19"/>
      <c r="U170" s="19"/>
    </row>
    <row r="171" spans="2:21" x14ac:dyDescent="0.25">
      <c r="B171" s="25"/>
      <c r="C171" s="25"/>
      <c r="D171" s="26"/>
      <c r="E171" s="27"/>
      <c r="F171" s="26"/>
      <c r="G171" s="28"/>
      <c r="H171" s="28"/>
      <c r="I171" s="31">
        <f>SUM(I167:I170)</f>
        <v>1311</v>
      </c>
      <c r="J171" s="72">
        <f>SUM(J167:J170)</f>
        <v>17528.07</v>
      </c>
      <c r="K171" s="72">
        <f>SUM(K167:K170)</f>
        <v>208.25235000000001</v>
      </c>
      <c r="L171" s="72">
        <f t="shared" ref="L171:N171" si="125">SUM(L167:L170)</f>
        <v>1050412.53</v>
      </c>
      <c r="M171" s="72">
        <f t="shared" si="125"/>
        <v>40324.345231517291</v>
      </c>
      <c r="N171" s="72">
        <f t="shared" si="125"/>
        <v>1090736.8752315172</v>
      </c>
      <c r="O171" s="29"/>
      <c r="P171" s="29"/>
      <c r="Q171" s="31">
        <f t="shared" ref="Q171:U171" si="126">SUM(Q167:Q170)</f>
        <v>1084</v>
      </c>
      <c r="R171" s="31">
        <f t="shared" si="126"/>
        <v>550</v>
      </c>
      <c r="S171" s="31">
        <f t="shared" si="126"/>
        <v>0</v>
      </c>
      <c r="T171" s="31">
        <f t="shared" si="126"/>
        <v>0</v>
      </c>
      <c r="U171" s="31">
        <f t="shared" si="126"/>
        <v>0</v>
      </c>
    </row>
    <row r="172" spans="2:21" x14ac:dyDescent="0.25">
      <c r="B172" s="103" t="s">
        <v>149</v>
      </c>
      <c r="C172" s="103">
        <v>10</v>
      </c>
      <c r="D172" s="100" t="s">
        <v>415</v>
      </c>
      <c r="E172" s="40" t="s">
        <v>416</v>
      </c>
      <c r="F172" s="8" t="s">
        <v>150</v>
      </c>
      <c r="G172" s="19"/>
      <c r="H172" s="19" t="s">
        <v>290</v>
      </c>
      <c r="I172" s="9">
        <v>1734</v>
      </c>
      <c r="J172" s="70">
        <f t="shared" ref="J172:J178" si="127">I172*$I$277</f>
        <v>23183.579999999998</v>
      </c>
      <c r="K172" s="70">
        <f t="shared" ref="K172:K178" si="128">I172*$I$278</f>
        <v>275.44589999999999</v>
      </c>
      <c r="L172" s="70">
        <f t="shared" ref="L172:L178" si="129">I172*$I$279</f>
        <v>1389332.82</v>
      </c>
      <c r="M172" s="71">
        <f t="shared" ref="M172:M178" si="130">$I$280*J172</f>
        <v>53335.175157475955</v>
      </c>
      <c r="N172" s="23">
        <f t="shared" ref="N172:N178" si="131">L172+M172</f>
        <v>1442667.995157476</v>
      </c>
      <c r="O172" s="10" t="str">
        <f t="shared" ref="O172:O178" si="132">IF(J172=0," ","nov-dic 2014")</f>
        <v>nov-dic 2014</v>
      </c>
      <c r="P172" s="10" t="str">
        <f t="shared" ref="P172:P179" si="133">IF(J172=0," ","dic 2014-ene 2015")</f>
        <v>dic 2014-ene 2015</v>
      </c>
      <c r="Q172" s="24">
        <v>1218</v>
      </c>
      <c r="R172" s="24">
        <v>360</v>
      </c>
      <c r="S172" s="35"/>
      <c r="T172" s="19"/>
      <c r="U172" s="19"/>
    </row>
    <row r="173" spans="2:21" x14ac:dyDescent="0.25">
      <c r="B173" s="103"/>
      <c r="C173" s="103"/>
      <c r="D173" s="101"/>
      <c r="E173" s="40" t="s">
        <v>376</v>
      </c>
      <c r="F173" s="8" t="s">
        <v>151</v>
      </c>
      <c r="G173" s="19"/>
      <c r="H173" s="19" t="s">
        <v>290</v>
      </c>
      <c r="I173" s="9">
        <v>1198</v>
      </c>
      <c r="J173" s="70">
        <f t="shared" si="127"/>
        <v>16017.259999999998</v>
      </c>
      <c r="K173" s="70">
        <f t="shared" si="128"/>
        <v>190.3023</v>
      </c>
      <c r="L173" s="70">
        <f t="shared" si="129"/>
        <v>959873.54</v>
      </c>
      <c r="M173" s="71">
        <f t="shared" si="130"/>
        <v>36848.638891958588</v>
      </c>
      <c r="N173" s="23">
        <f t="shared" si="131"/>
        <v>996722.17889195867</v>
      </c>
      <c r="O173" s="10" t="str">
        <f t="shared" si="132"/>
        <v>nov-dic 2014</v>
      </c>
      <c r="P173" s="10" t="str">
        <f t="shared" si="133"/>
        <v>dic 2014-ene 2015</v>
      </c>
      <c r="Q173" s="24">
        <v>918</v>
      </c>
      <c r="R173" s="24">
        <v>122</v>
      </c>
      <c r="S173" s="35"/>
      <c r="T173" s="19"/>
      <c r="U173" s="19"/>
    </row>
    <row r="174" spans="2:21" x14ac:dyDescent="0.25">
      <c r="B174" s="103"/>
      <c r="C174" s="103"/>
      <c r="D174" s="101"/>
      <c r="E174" s="40" t="s">
        <v>417</v>
      </c>
      <c r="F174" s="8" t="s">
        <v>152</v>
      </c>
      <c r="G174" s="19"/>
      <c r="H174" s="19" t="s">
        <v>290</v>
      </c>
      <c r="I174" s="9">
        <v>1061</v>
      </c>
      <c r="J174" s="70">
        <f t="shared" si="127"/>
        <v>14185.57</v>
      </c>
      <c r="K174" s="70">
        <f t="shared" si="128"/>
        <v>168.53985</v>
      </c>
      <c r="L174" s="70">
        <f t="shared" si="129"/>
        <v>850105.03</v>
      </c>
      <c r="M174" s="71">
        <f t="shared" si="130"/>
        <v>32634.729436033445</v>
      </c>
      <c r="N174" s="23">
        <f t="shared" si="131"/>
        <v>882739.75943603343</v>
      </c>
      <c r="O174" s="10" t="str">
        <f t="shared" si="132"/>
        <v>nov-dic 2014</v>
      </c>
      <c r="P174" s="10" t="str">
        <f t="shared" si="133"/>
        <v>dic 2014-ene 2015</v>
      </c>
      <c r="Q174" s="24">
        <v>766</v>
      </c>
      <c r="R174" s="24">
        <v>100</v>
      </c>
      <c r="S174" s="35"/>
      <c r="T174" s="19"/>
      <c r="U174" s="19"/>
    </row>
    <row r="175" spans="2:21" x14ac:dyDescent="0.25">
      <c r="B175" s="103"/>
      <c r="C175" s="103"/>
      <c r="D175" s="101"/>
      <c r="E175" s="40" t="s">
        <v>418</v>
      </c>
      <c r="F175" s="8" t="s">
        <v>153</v>
      </c>
      <c r="G175" s="19"/>
      <c r="H175" s="19" t="s">
        <v>290</v>
      </c>
      <c r="I175" s="9">
        <v>1123</v>
      </c>
      <c r="J175" s="70">
        <f t="shared" si="127"/>
        <v>15014.509999999998</v>
      </c>
      <c r="K175" s="70">
        <f t="shared" si="128"/>
        <v>178.38854999999998</v>
      </c>
      <c r="L175" s="70">
        <f t="shared" si="129"/>
        <v>899781.29</v>
      </c>
      <c r="M175" s="71">
        <f t="shared" si="130"/>
        <v>34541.754153313435</v>
      </c>
      <c r="N175" s="23">
        <f t="shared" si="131"/>
        <v>934323.0441533135</v>
      </c>
      <c r="O175" s="10" t="str">
        <f t="shared" si="132"/>
        <v>nov-dic 2014</v>
      </c>
      <c r="P175" s="10" t="str">
        <f t="shared" si="133"/>
        <v>dic 2014-ene 2015</v>
      </c>
      <c r="Q175" s="24">
        <v>818</v>
      </c>
      <c r="R175" s="24">
        <v>235</v>
      </c>
      <c r="S175" s="35"/>
      <c r="T175" s="19"/>
      <c r="U175" s="19"/>
    </row>
    <row r="176" spans="2:21" x14ac:dyDescent="0.25">
      <c r="B176" s="103"/>
      <c r="C176" s="103"/>
      <c r="D176" s="101"/>
      <c r="E176" s="40" t="s">
        <v>370</v>
      </c>
      <c r="F176" s="8" t="s">
        <v>154</v>
      </c>
      <c r="G176" s="19"/>
      <c r="H176" s="19" t="s">
        <v>290</v>
      </c>
      <c r="I176" s="9">
        <v>1178</v>
      </c>
      <c r="J176" s="70">
        <f t="shared" si="127"/>
        <v>15749.859999999999</v>
      </c>
      <c r="K176" s="70">
        <f t="shared" si="128"/>
        <v>187.12529999999998</v>
      </c>
      <c r="L176" s="70">
        <f t="shared" si="129"/>
        <v>943848.94000000006</v>
      </c>
      <c r="M176" s="71">
        <f t="shared" si="130"/>
        <v>36233.469628319886</v>
      </c>
      <c r="N176" s="23">
        <f t="shared" si="131"/>
        <v>980082.4096283199</v>
      </c>
      <c r="O176" s="10" t="str">
        <f t="shared" si="132"/>
        <v>nov-dic 2014</v>
      </c>
      <c r="P176" s="10" t="str">
        <f t="shared" si="133"/>
        <v>dic 2014-ene 2015</v>
      </c>
      <c r="Q176" s="24">
        <v>830</v>
      </c>
      <c r="R176" s="24">
        <v>246</v>
      </c>
      <c r="S176" s="35"/>
      <c r="T176" s="19"/>
      <c r="U176" s="19"/>
    </row>
    <row r="177" spans="2:21" x14ac:dyDescent="0.25">
      <c r="B177" s="103"/>
      <c r="C177" s="103"/>
      <c r="D177" s="101"/>
      <c r="E177" s="40" t="s">
        <v>368</v>
      </c>
      <c r="F177" s="8" t="s">
        <v>155</v>
      </c>
      <c r="G177" s="19"/>
      <c r="H177" s="19" t="s">
        <v>290</v>
      </c>
      <c r="I177" s="9">
        <v>889</v>
      </c>
      <c r="J177" s="70">
        <f t="shared" si="127"/>
        <v>11885.929999999998</v>
      </c>
      <c r="K177" s="70">
        <f t="shared" si="128"/>
        <v>141.21764999999999</v>
      </c>
      <c r="L177" s="70">
        <f t="shared" si="129"/>
        <v>712293.47</v>
      </c>
      <c r="M177" s="71">
        <f t="shared" si="130"/>
        <v>27344.273768740557</v>
      </c>
      <c r="N177" s="23">
        <f t="shared" si="131"/>
        <v>739637.74376874056</v>
      </c>
      <c r="O177" s="10" t="str">
        <f t="shared" si="132"/>
        <v>nov-dic 2014</v>
      </c>
      <c r="P177" s="10" t="str">
        <f t="shared" si="133"/>
        <v>dic 2014-ene 2015</v>
      </c>
      <c r="Q177" s="24">
        <v>634</v>
      </c>
      <c r="R177" s="24">
        <v>203</v>
      </c>
      <c r="S177" s="35"/>
      <c r="T177" s="19"/>
      <c r="U177" s="19"/>
    </row>
    <row r="178" spans="2:21" x14ac:dyDescent="0.25">
      <c r="B178" s="103"/>
      <c r="C178" s="103"/>
      <c r="D178" s="101"/>
      <c r="E178" s="40" t="s">
        <v>374</v>
      </c>
      <c r="F178" s="8" t="s">
        <v>156</v>
      </c>
      <c r="G178" s="19"/>
      <c r="H178" s="19" t="s">
        <v>290</v>
      </c>
      <c r="I178" s="9">
        <v>933</v>
      </c>
      <c r="J178" s="70">
        <f t="shared" si="127"/>
        <v>12474.21</v>
      </c>
      <c r="K178" s="70">
        <f t="shared" si="128"/>
        <v>148.20704999999998</v>
      </c>
      <c r="L178" s="70">
        <f t="shared" si="129"/>
        <v>747547.59</v>
      </c>
      <c r="M178" s="71">
        <f t="shared" si="130"/>
        <v>28697.646148745716</v>
      </c>
      <c r="N178" s="23">
        <f t="shared" si="131"/>
        <v>776245.23614874564</v>
      </c>
      <c r="O178" s="10" t="str">
        <f t="shared" si="132"/>
        <v>nov-dic 2014</v>
      </c>
      <c r="P178" s="10" t="str">
        <f t="shared" si="133"/>
        <v>dic 2014-ene 2015</v>
      </c>
      <c r="Q178" s="24">
        <v>672</v>
      </c>
      <c r="R178" s="24">
        <v>66</v>
      </c>
      <c r="S178" s="35"/>
      <c r="T178" s="19"/>
      <c r="U178" s="19"/>
    </row>
    <row r="179" spans="2:21" x14ac:dyDescent="0.25">
      <c r="B179" s="103"/>
      <c r="C179" s="103"/>
      <c r="D179" s="102"/>
      <c r="E179" s="3"/>
      <c r="F179" s="8" t="s">
        <v>247</v>
      </c>
      <c r="G179" s="19"/>
      <c r="H179" s="19" t="s">
        <v>290</v>
      </c>
      <c r="I179" s="9"/>
      <c r="J179" s="70"/>
      <c r="K179" s="70"/>
      <c r="L179" s="70"/>
      <c r="M179" s="71"/>
      <c r="N179" s="23"/>
      <c r="O179" s="10"/>
      <c r="P179" s="10" t="str">
        <f t="shared" si="133"/>
        <v xml:space="preserve"> </v>
      </c>
      <c r="Q179" s="8"/>
      <c r="R179" s="24"/>
      <c r="S179" s="35"/>
      <c r="T179" s="19"/>
      <c r="U179" s="19"/>
    </row>
    <row r="180" spans="2:21" x14ac:dyDescent="0.25">
      <c r="B180" s="25"/>
      <c r="C180" s="25"/>
      <c r="D180" s="26"/>
      <c r="E180" s="27"/>
      <c r="F180" s="26"/>
      <c r="G180" s="28"/>
      <c r="H180" s="28"/>
      <c r="I180" s="31">
        <f>SUM(I172:I179)</f>
        <v>8116</v>
      </c>
      <c r="J180" s="72">
        <f>SUM(J172:J179)</f>
        <v>108510.91999999998</v>
      </c>
      <c r="K180" s="72">
        <f>SUM(K172:K179)</f>
        <v>1289.2266</v>
      </c>
      <c r="L180" s="72">
        <f t="shared" ref="L180:N180" si="134">SUM(L172:L179)</f>
        <v>6502782.6800000006</v>
      </c>
      <c r="M180" s="72">
        <f t="shared" si="134"/>
        <v>249635.68718458762</v>
      </c>
      <c r="N180" s="72">
        <f t="shared" si="134"/>
        <v>6752418.3671845868</v>
      </c>
      <c r="O180" s="29"/>
      <c r="P180" s="29"/>
      <c r="Q180" s="31">
        <f t="shared" ref="Q180:U180" si="135">SUM(Q172:Q179)</f>
        <v>5856</v>
      </c>
      <c r="R180" s="31">
        <f t="shared" si="135"/>
        <v>1332</v>
      </c>
      <c r="S180" s="31">
        <f t="shared" si="135"/>
        <v>0</v>
      </c>
      <c r="T180" s="31">
        <f t="shared" si="135"/>
        <v>0</v>
      </c>
      <c r="U180" s="31">
        <f t="shared" si="135"/>
        <v>0</v>
      </c>
    </row>
    <row r="181" spans="2:21" x14ac:dyDescent="0.25">
      <c r="B181" s="103" t="s">
        <v>419</v>
      </c>
      <c r="C181" s="103">
        <v>463</v>
      </c>
      <c r="D181" s="8" t="s">
        <v>420</v>
      </c>
      <c r="E181" s="4">
        <v>301</v>
      </c>
      <c r="F181" s="8" t="s">
        <v>157</v>
      </c>
      <c r="G181" s="19"/>
      <c r="H181" s="19" t="s">
        <v>290</v>
      </c>
      <c r="I181" s="9">
        <v>414</v>
      </c>
      <c r="J181" s="70">
        <f t="shared" ref="J181:J189" si="136">I181*$I$277</f>
        <v>5535.1799999999994</v>
      </c>
      <c r="K181" s="70">
        <f t="shared" ref="K181:K189" si="137">I181*$I$278</f>
        <v>65.763899999999992</v>
      </c>
      <c r="L181" s="70">
        <f t="shared" ref="L181:L189" si="138">I181*$I$279</f>
        <v>331709.22000000003</v>
      </c>
      <c r="M181" s="71">
        <f t="shared" ref="M181:M189" si="139">$I$280*J181</f>
        <v>12734.003757321248</v>
      </c>
      <c r="N181" s="23">
        <f t="shared" ref="N181:N189" si="140">L181+M181</f>
        <v>344443.22375732131</v>
      </c>
      <c r="O181" s="10" t="str">
        <f t="shared" ref="O181:O189" si="141">IF(J181=0," ","nov-dic 2014")</f>
        <v>nov-dic 2014</v>
      </c>
      <c r="P181" s="10" t="str">
        <f t="shared" ref="P181:P190" si="142">IF(J181=0," ","dic 2014-ene 2015")</f>
        <v>dic 2014-ene 2015</v>
      </c>
      <c r="Q181" s="24">
        <v>325</v>
      </c>
      <c r="R181" s="24">
        <v>113</v>
      </c>
      <c r="S181" s="35"/>
      <c r="T181" s="19"/>
      <c r="U181" s="19"/>
    </row>
    <row r="182" spans="2:21" x14ac:dyDescent="0.25">
      <c r="B182" s="103"/>
      <c r="C182" s="103"/>
      <c r="D182" s="8" t="s">
        <v>421</v>
      </c>
      <c r="E182" s="4">
        <v>302</v>
      </c>
      <c r="F182" s="8" t="s">
        <v>158</v>
      </c>
      <c r="G182" s="19"/>
      <c r="H182" s="19" t="s">
        <v>290</v>
      </c>
      <c r="I182" s="9">
        <v>301</v>
      </c>
      <c r="J182" s="70">
        <f t="shared" si="136"/>
        <v>4024.37</v>
      </c>
      <c r="K182" s="70">
        <f t="shared" si="137"/>
        <v>47.813849999999995</v>
      </c>
      <c r="L182" s="70">
        <f t="shared" si="138"/>
        <v>241170.23</v>
      </c>
      <c r="M182" s="71">
        <f t="shared" si="139"/>
        <v>9258.297417762551</v>
      </c>
      <c r="N182" s="23">
        <f t="shared" si="140"/>
        <v>250428.52741776255</v>
      </c>
      <c r="O182" s="10" t="str">
        <f t="shared" si="141"/>
        <v>nov-dic 2014</v>
      </c>
      <c r="P182" s="10" t="str">
        <f t="shared" si="142"/>
        <v>dic 2014-ene 2015</v>
      </c>
      <c r="Q182" s="24">
        <v>378</v>
      </c>
      <c r="R182" s="24">
        <v>81</v>
      </c>
      <c r="S182" s="35"/>
      <c r="T182" s="19"/>
      <c r="U182" s="19"/>
    </row>
    <row r="183" spans="2:21" x14ac:dyDescent="0.25">
      <c r="B183" s="103"/>
      <c r="C183" s="103"/>
      <c r="D183" s="8" t="s">
        <v>422</v>
      </c>
      <c r="E183" s="4">
        <v>303</v>
      </c>
      <c r="F183" s="8" t="s">
        <v>159</v>
      </c>
      <c r="G183" s="19"/>
      <c r="H183" s="19" t="s">
        <v>290</v>
      </c>
      <c r="I183" s="9">
        <v>335</v>
      </c>
      <c r="J183" s="70">
        <f t="shared" si="136"/>
        <v>4478.95</v>
      </c>
      <c r="K183" s="70">
        <f t="shared" si="137"/>
        <v>53.214749999999995</v>
      </c>
      <c r="L183" s="70">
        <f t="shared" si="138"/>
        <v>268412.05</v>
      </c>
      <c r="M183" s="71">
        <f t="shared" si="139"/>
        <v>10304.085165948354</v>
      </c>
      <c r="N183" s="23">
        <f t="shared" si="140"/>
        <v>278716.13516594836</v>
      </c>
      <c r="O183" s="10" t="str">
        <f t="shared" si="141"/>
        <v>nov-dic 2014</v>
      </c>
      <c r="P183" s="10" t="str">
        <f t="shared" si="142"/>
        <v>dic 2014-ene 2015</v>
      </c>
      <c r="Q183" s="24">
        <v>416</v>
      </c>
      <c r="R183" s="24">
        <v>40</v>
      </c>
      <c r="S183" s="35"/>
      <c r="T183" s="19"/>
      <c r="U183" s="19"/>
    </row>
    <row r="184" spans="2:21" x14ac:dyDescent="0.25">
      <c r="B184" s="103"/>
      <c r="C184" s="103"/>
      <c r="D184" s="8" t="s">
        <v>423</v>
      </c>
      <c r="E184" s="4">
        <v>304</v>
      </c>
      <c r="F184" s="8" t="s">
        <v>160</v>
      </c>
      <c r="G184" s="19"/>
      <c r="H184" s="19" t="s">
        <v>290</v>
      </c>
      <c r="I184" s="9">
        <v>42</v>
      </c>
      <c r="J184" s="70">
        <f t="shared" si="136"/>
        <v>561.54</v>
      </c>
      <c r="K184" s="70">
        <f t="shared" si="137"/>
        <v>6.6716999999999995</v>
      </c>
      <c r="L184" s="70">
        <f t="shared" si="138"/>
        <v>33651.660000000003</v>
      </c>
      <c r="M184" s="71">
        <f t="shared" si="139"/>
        <v>1291.8554536412862</v>
      </c>
      <c r="N184" s="23">
        <f t="shared" si="140"/>
        <v>34943.515453641288</v>
      </c>
      <c r="O184" s="10" t="str">
        <f t="shared" si="141"/>
        <v>nov-dic 2014</v>
      </c>
      <c r="P184" s="10" t="str">
        <f t="shared" si="142"/>
        <v>dic 2014-ene 2015</v>
      </c>
      <c r="Q184" s="24">
        <v>39</v>
      </c>
      <c r="R184" s="24">
        <v>12</v>
      </c>
      <c r="S184" s="35"/>
      <c r="T184" s="19"/>
      <c r="U184" s="19"/>
    </row>
    <row r="185" spans="2:21" x14ac:dyDescent="0.25">
      <c r="B185" s="103"/>
      <c r="C185" s="103"/>
      <c r="D185" s="8" t="s">
        <v>424</v>
      </c>
      <c r="E185" s="4">
        <v>305</v>
      </c>
      <c r="F185" s="8" t="s">
        <v>161</v>
      </c>
      <c r="G185" s="19"/>
      <c r="H185" s="19" t="s">
        <v>290</v>
      </c>
      <c r="I185" s="9">
        <v>68</v>
      </c>
      <c r="J185" s="70">
        <f t="shared" si="136"/>
        <v>909.16</v>
      </c>
      <c r="K185" s="70">
        <f t="shared" si="137"/>
        <v>10.8018</v>
      </c>
      <c r="L185" s="70">
        <f t="shared" si="138"/>
        <v>54483.64</v>
      </c>
      <c r="M185" s="71">
        <f t="shared" si="139"/>
        <v>2091.5754963716063</v>
      </c>
      <c r="N185" s="23">
        <f t="shared" si="140"/>
        <v>56575.215496371602</v>
      </c>
      <c r="O185" s="10" t="str">
        <f t="shared" si="141"/>
        <v>nov-dic 2014</v>
      </c>
      <c r="P185" s="10" t="str">
        <f t="shared" si="142"/>
        <v>dic 2014-ene 2015</v>
      </c>
      <c r="Q185" s="24">
        <v>71</v>
      </c>
      <c r="R185" s="24">
        <v>5</v>
      </c>
      <c r="S185" s="35"/>
      <c r="T185" s="19"/>
      <c r="U185" s="19"/>
    </row>
    <row r="186" spans="2:21" x14ac:dyDescent="0.25">
      <c r="B186" s="103"/>
      <c r="C186" s="103"/>
      <c r="D186" s="8" t="s">
        <v>425</v>
      </c>
      <c r="E186" s="4">
        <v>306</v>
      </c>
      <c r="F186" s="8" t="s">
        <v>162</v>
      </c>
      <c r="G186" s="19"/>
      <c r="H186" s="19" t="s">
        <v>290</v>
      </c>
      <c r="I186" s="9">
        <v>139</v>
      </c>
      <c r="J186" s="70">
        <f t="shared" si="136"/>
        <v>1858.4299999999998</v>
      </c>
      <c r="K186" s="70">
        <f t="shared" si="137"/>
        <v>22.08015</v>
      </c>
      <c r="L186" s="70">
        <f t="shared" si="138"/>
        <v>111370.97</v>
      </c>
      <c r="M186" s="71">
        <f t="shared" si="139"/>
        <v>4275.4263822890189</v>
      </c>
      <c r="N186" s="23">
        <f t="shared" si="140"/>
        <v>115646.39638228902</v>
      </c>
      <c r="O186" s="10" t="str">
        <f t="shared" si="141"/>
        <v>nov-dic 2014</v>
      </c>
      <c r="P186" s="10" t="str">
        <f t="shared" si="142"/>
        <v>dic 2014-ene 2015</v>
      </c>
      <c r="Q186" s="24">
        <v>107</v>
      </c>
      <c r="R186" s="24">
        <v>38</v>
      </c>
      <c r="S186" s="35"/>
      <c r="T186" s="19"/>
      <c r="U186" s="19"/>
    </row>
    <row r="187" spans="2:21" x14ac:dyDescent="0.25">
      <c r="B187" s="103"/>
      <c r="C187" s="103"/>
      <c r="D187" s="8" t="s">
        <v>426</v>
      </c>
      <c r="E187" s="4">
        <v>307</v>
      </c>
      <c r="F187" s="8" t="s">
        <v>163</v>
      </c>
      <c r="G187" s="19"/>
      <c r="H187" s="19" t="s">
        <v>290</v>
      </c>
      <c r="I187" s="9">
        <v>80</v>
      </c>
      <c r="J187" s="70">
        <f t="shared" si="136"/>
        <v>1069.5999999999999</v>
      </c>
      <c r="K187" s="70">
        <f t="shared" si="137"/>
        <v>12.707999999999998</v>
      </c>
      <c r="L187" s="70">
        <f t="shared" si="138"/>
        <v>64098.400000000001</v>
      </c>
      <c r="M187" s="71">
        <f t="shared" si="139"/>
        <v>2460.6770545548306</v>
      </c>
      <c r="N187" s="23">
        <f t="shared" si="140"/>
        <v>66559.077054554829</v>
      </c>
      <c r="O187" s="10" t="str">
        <f t="shared" si="141"/>
        <v>nov-dic 2014</v>
      </c>
      <c r="P187" s="10" t="str">
        <f t="shared" si="142"/>
        <v>dic 2014-ene 2015</v>
      </c>
      <c r="Q187" s="24">
        <v>96</v>
      </c>
      <c r="R187" s="24">
        <v>12</v>
      </c>
      <c r="S187" s="35"/>
      <c r="T187" s="19"/>
      <c r="U187" s="19"/>
    </row>
    <row r="188" spans="2:21" x14ac:dyDescent="0.25">
      <c r="B188" s="103"/>
      <c r="C188" s="103"/>
      <c r="D188" s="8" t="s">
        <v>427</v>
      </c>
      <c r="E188" s="4">
        <v>308</v>
      </c>
      <c r="F188" s="8" t="s">
        <v>164</v>
      </c>
      <c r="G188" s="19"/>
      <c r="H188" s="19" t="s">
        <v>290</v>
      </c>
      <c r="I188" s="9">
        <v>242</v>
      </c>
      <c r="J188" s="70">
        <f t="shared" si="136"/>
        <v>3235.54</v>
      </c>
      <c r="K188" s="70">
        <f t="shared" si="137"/>
        <v>38.441699999999997</v>
      </c>
      <c r="L188" s="70">
        <f t="shared" si="138"/>
        <v>193897.66</v>
      </c>
      <c r="M188" s="71">
        <f t="shared" si="139"/>
        <v>7443.5480900283637</v>
      </c>
      <c r="N188" s="23">
        <f t="shared" si="140"/>
        <v>201341.20809002838</v>
      </c>
      <c r="O188" s="10" t="str">
        <f t="shared" si="141"/>
        <v>nov-dic 2014</v>
      </c>
      <c r="P188" s="10" t="str">
        <f t="shared" si="142"/>
        <v>dic 2014-ene 2015</v>
      </c>
      <c r="Q188" s="24">
        <v>274</v>
      </c>
      <c r="R188" s="24">
        <v>51</v>
      </c>
      <c r="S188" s="35"/>
      <c r="T188" s="19"/>
      <c r="U188" s="19"/>
    </row>
    <row r="189" spans="2:21" x14ac:dyDescent="0.25">
      <c r="B189" s="103"/>
      <c r="C189" s="103"/>
      <c r="D189" s="8" t="s">
        <v>428</v>
      </c>
      <c r="E189" s="4">
        <v>309</v>
      </c>
      <c r="F189" s="8" t="s">
        <v>165</v>
      </c>
      <c r="G189" s="19"/>
      <c r="H189" s="19" t="s">
        <v>290</v>
      </c>
      <c r="I189" s="9">
        <v>281</v>
      </c>
      <c r="J189" s="70">
        <f t="shared" si="136"/>
        <v>3756.97</v>
      </c>
      <c r="K189" s="70">
        <f t="shared" si="137"/>
        <v>44.636849999999995</v>
      </c>
      <c r="L189" s="70">
        <f t="shared" si="138"/>
        <v>225145.63</v>
      </c>
      <c r="M189" s="71">
        <f t="shared" si="139"/>
        <v>8643.1281541238441</v>
      </c>
      <c r="N189" s="23">
        <f t="shared" si="140"/>
        <v>233788.75815412385</v>
      </c>
      <c r="O189" s="10" t="str">
        <f t="shared" si="141"/>
        <v>nov-dic 2014</v>
      </c>
      <c r="P189" s="10" t="str">
        <f t="shared" si="142"/>
        <v>dic 2014-ene 2015</v>
      </c>
      <c r="Q189" s="24">
        <v>232</v>
      </c>
      <c r="R189" s="24">
        <v>49</v>
      </c>
      <c r="S189" s="35"/>
      <c r="T189" s="19"/>
      <c r="U189" s="19"/>
    </row>
    <row r="190" spans="2:21" x14ac:dyDescent="0.25">
      <c r="B190" s="103"/>
      <c r="C190" s="103"/>
      <c r="D190" s="8" t="s">
        <v>429</v>
      </c>
      <c r="E190" s="4">
        <v>300</v>
      </c>
      <c r="F190" s="8" t="s">
        <v>248</v>
      </c>
      <c r="G190" s="19"/>
      <c r="H190" s="19" t="s">
        <v>290</v>
      </c>
      <c r="I190" s="9"/>
      <c r="J190" s="70"/>
      <c r="K190" s="70"/>
      <c r="L190" s="70"/>
      <c r="M190" s="71"/>
      <c r="N190" s="23"/>
      <c r="O190" s="10"/>
      <c r="P190" s="10" t="str">
        <f t="shared" si="142"/>
        <v xml:space="preserve"> </v>
      </c>
      <c r="Q190" s="8"/>
      <c r="R190" s="24"/>
      <c r="S190" s="35"/>
      <c r="T190" s="19"/>
      <c r="U190" s="19"/>
    </row>
    <row r="191" spans="2:21" x14ac:dyDescent="0.25">
      <c r="B191" s="25"/>
      <c r="C191" s="25"/>
      <c r="D191" s="26"/>
      <c r="E191" s="27"/>
      <c r="F191" s="26"/>
      <c r="G191" s="28"/>
      <c r="H191" s="28"/>
      <c r="I191" s="31">
        <f>SUM(I181:I190)</f>
        <v>1902</v>
      </c>
      <c r="J191" s="72">
        <f t="shared" ref="J191:N191" si="143">SUM(J181:J190)</f>
        <v>25429.74</v>
      </c>
      <c r="K191" s="72">
        <f t="shared" si="143"/>
        <v>302.13269999999994</v>
      </c>
      <c r="L191" s="72">
        <f t="shared" si="143"/>
        <v>1523939.46</v>
      </c>
      <c r="M191" s="72">
        <f t="shared" si="143"/>
        <v>58502.596972041094</v>
      </c>
      <c r="N191" s="72">
        <f t="shared" si="143"/>
        <v>1582442.0569720415</v>
      </c>
      <c r="O191" s="31"/>
      <c r="P191" s="31"/>
      <c r="Q191" s="31">
        <f t="shared" ref="Q191:R191" si="144">SUM(Q181:Q190)</f>
        <v>1938</v>
      </c>
      <c r="R191" s="31">
        <f t="shared" si="144"/>
        <v>401</v>
      </c>
      <c r="S191" s="31">
        <f t="shared" ref="S191:U191" si="145">SUM(S183:S190)</f>
        <v>0</v>
      </c>
      <c r="T191" s="31">
        <f t="shared" si="145"/>
        <v>0</v>
      </c>
      <c r="U191" s="31">
        <f t="shared" si="145"/>
        <v>0</v>
      </c>
    </row>
    <row r="192" spans="2:21" x14ac:dyDescent="0.25">
      <c r="B192" s="90" t="s">
        <v>166</v>
      </c>
      <c r="C192" s="90">
        <v>453</v>
      </c>
      <c r="D192" s="8" t="s">
        <v>430</v>
      </c>
      <c r="E192" s="4">
        <v>306</v>
      </c>
      <c r="F192" s="8" t="s">
        <v>169</v>
      </c>
      <c r="G192" s="19"/>
      <c r="H192" s="19" t="s">
        <v>290</v>
      </c>
      <c r="I192" s="9">
        <v>357</v>
      </c>
      <c r="J192" s="70">
        <f t="shared" ref="J192:J199" si="146">I192*$I$277</f>
        <v>4773.09</v>
      </c>
      <c r="K192" s="70">
        <f t="shared" ref="K192:K199" si="147">I192*$I$278</f>
        <v>56.709449999999997</v>
      </c>
      <c r="L192" s="70">
        <f t="shared" ref="L192:L199" si="148">I192*$I$279</f>
        <v>286039.11</v>
      </c>
      <c r="M192" s="71">
        <f t="shared" ref="M192:M199" si="149">$I$280*J192</f>
        <v>10980.771355950934</v>
      </c>
      <c r="N192" s="23">
        <f t="shared" ref="N192:N199" si="150">L192+M192</f>
        <v>297019.8813559509</v>
      </c>
      <c r="O192" s="10" t="str">
        <f t="shared" ref="O192:O199" si="151">IF(J192=0," ","nov-dic 2014")</f>
        <v>nov-dic 2014</v>
      </c>
      <c r="P192" s="10" t="str">
        <f t="shared" ref="P192:P200" si="152">IF(J192=0," ","dic 2014-ene 2015")</f>
        <v>dic 2014-ene 2015</v>
      </c>
      <c r="Q192" s="24">
        <v>147</v>
      </c>
      <c r="R192" s="24">
        <v>35</v>
      </c>
      <c r="S192" s="35"/>
      <c r="T192" s="19"/>
      <c r="U192" s="19"/>
    </row>
    <row r="193" spans="2:21" x14ac:dyDescent="0.25">
      <c r="B193" s="90"/>
      <c r="C193" s="90"/>
      <c r="D193" s="8" t="s">
        <v>431</v>
      </c>
      <c r="E193" s="4">
        <v>301</v>
      </c>
      <c r="F193" s="8" t="s">
        <v>168</v>
      </c>
      <c r="G193" s="19"/>
      <c r="H193" s="19" t="s">
        <v>290</v>
      </c>
      <c r="I193" s="9">
        <v>372</v>
      </c>
      <c r="J193" s="70">
        <f t="shared" si="146"/>
        <v>4973.6399999999994</v>
      </c>
      <c r="K193" s="70">
        <f t="shared" si="147"/>
        <v>59.092199999999998</v>
      </c>
      <c r="L193" s="70">
        <f t="shared" si="148"/>
        <v>298057.56</v>
      </c>
      <c r="M193" s="71">
        <f t="shared" si="149"/>
        <v>11442.148303679964</v>
      </c>
      <c r="N193" s="23">
        <f t="shared" si="150"/>
        <v>309499.70830367994</v>
      </c>
      <c r="O193" s="10" t="str">
        <f t="shared" si="151"/>
        <v>nov-dic 2014</v>
      </c>
      <c r="P193" s="10" t="str">
        <f t="shared" si="152"/>
        <v>dic 2014-ene 2015</v>
      </c>
      <c r="Q193" s="24">
        <v>474</v>
      </c>
      <c r="R193" s="24">
        <v>28</v>
      </c>
      <c r="S193" s="35"/>
      <c r="T193" s="19"/>
      <c r="U193" s="19"/>
    </row>
    <row r="194" spans="2:21" x14ac:dyDescent="0.25">
      <c r="B194" s="90"/>
      <c r="C194" s="90"/>
      <c r="D194" s="8" t="s">
        <v>432</v>
      </c>
      <c r="E194" s="4">
        <v>305</v>
      </c>
      <c r="F194" s="8" t="s">
        <v>262</v>
      </c>
      <c r="G194" s="19"/>
      <c r="H194" s="19" t="s">
        <v>290</v>
      </c>
      <c r="I194" s="9">
        <v>243</v>
      </c>
      <c r="J194" s="70">
        <f t="shared" si="146"/>
        <v>3248.91</v>
      </c>
      <c r="K194" s="70">
        <f t="shared" si="147"/>
        <v>38.600549999999998</v>
      </c>
      <c r="L194" s="70">
        <f t="shared" si="148"/>
        <v>194698.89</v>
      </c>
      <c r="M194" s="71">
        <f t="shared" si="149"/>
        <v>7474.3065532102992</v>
      </c>
      <c r="N194" s="23">
        <f t="shared" si="150"/>
        <v>202173.19655321032</v>
      </c>
      <c r="O194" s="10" t="str">
        <f t="shared" si="151"/>
        <v>nov-dic 2014</v>
      </c>
      <c r="P194" s="10" t="str">
        <f t="shared" si="152"/>
        <v>dic 2014-ene 2015</v>
      </c>
      <c r="Q194" s="24">
        <v>227</v>
      </c>
      <c r="R194" s="24">
        <v>19</v>
      </c>
      <c r="S194" s="35"/>
      <c r="T194" s="19"/>
      <c r="U194" s="19"/>
    </row>
    <row r="195" spans="2:21" x14ac:dyDescent="0.25">
      <c r="B195" s="90"/>
      <c r="C195" s="90"/>
      <c r="D195" s="8" t="s">
        <v>433</v>
      </c>
      <c r="E195" s="4">
        <v>300</v>
      </c>
      <c r="F195" s="8" t="s">
        <v>167</v>
      </c>
      <c r="G195" s="19"/>
      <c r="H195" s="19" t="s">
        <v>290</v>
      </c>
      <c r="I195" s="9">
        <v>1645</v>
      </c>
      <c r="J195" s="70">
        <f t="shared" si="146"/>
        <v>21993.649999999998</v>
      </c>
      <c r="K195" s="70">
        <f t="shared" si="147"/>
        <v>261.30824999999999</v>
      </c>
      <c r="L195" s="70">
        <f t="shared" si="148"/>
        <v>1318023.3500000001</v>
      </c>
      <c r="M195" s="71">
        <f t="shared" si="149"/>
        <v>50597.67193428371</v>
      </c>
      <c r="N195" s="23">
        <f t="shared" si="150"/>
        <v>1368621.0219342839</v>
      </c>
      <c r="O195" s="10" t="str">
        <f t="shared" si="151"/>
        <v>nov-dic 2014</v>
      </c>
      <c r="P195" s="10" t="str">
        <f t="shared" si="152"/>
        <v>dic 2014-ene 2015</v>
      </c>
      <c r="Q195" s="24">
        <v>964</v>
      </c>
      <c r="R195" s="24">
        <v>81</v>
      </c>
      <c r="S195" s="35"/>
      <c r="T195" s="19"/>
      <c r="U195" s="19"/>
    </row>
    <row r="196" spans="2:21" x14ac:dyDescent="0.25">
      <c r="B196" s="90"/>
      <c r="C196" s="90"/>
      <c r="D196" s="8" t="s">
        <v>433</v>
      </c>
      <c r="E196" s="4">
        <v>300</v>
      </c>
      <c r="F196" s="8" t="s">
        <v>171</v>
      </c>
      <c r="G196" s="19"/>
      <c r="H196" s="19" t="s">
        <v>290</v>
      </c>
      <c r="I196" s="9">
        <v>36</v>
      </c>
      <c r="J196" s="70">
        <f t="shared" si="146"/>
        <v>481.32</v>
      </c>
      <c r="K196" s="70">
        <f t="shared" si="147"/>
        <v>5.7185999999999995</v>
      </c>
      <c r="L196" s="70">
        <f t="shared" si="148"/>
        <v>28844.28</v>
      </c>
      <c r="M196" s="71">
        <f t="shared" si="149"/>
        <v>1107.304674549674</v>
      </c>
      <c r="N196" s="23">
        <f t="shared" si="150"/>
        <v>29951.584674549675</v>
      </c>
      <c r="O196" s="10" t="str">
        <f t="shared" si="151"/>
        <v>nov-dic 2014</v>
      </c>
      <c r="P196" s="10" t="str">
        <f t="shared" si="152"/>
        <v>dic 2014-ene 2015</v>
      </c>
      <c r="Q196" s="24">
        <v>21</v>
      </c>
      <c r="R196" s="24">
        <v>0</v>
      </c>
      <c r="S196" s="35"/>
      <c r="T196" s="19"/>
      <c r="U196" s="19"/>
    </row>
    <row r="197" spans="2:21" x14ac:dyDescent="0.25">
      <c r="B197" s="90"/>
      <c r="C197" s="90"/>
      <c r="D197" s="8" t="s">
        <v>434</v>
      </c>
      <c r="E197" s="4">
        <v>303</v>
      </c>
      <c r="F197" s="8" t="s">
        <v>263</v>
      </c>
      <c r="G197" s="19"/>
      <c r="H197" s="19" t="s">
        <v>290</v>
      </c>
      <c r="I197" s="9">
        <v>181</v>
      </c>
      <c r="J197" s="70">
        <f t="shared" si="146"/>
        <v>2419.9699999999998</v>
      </c>
      <c r="K197" s="70">
        <f t="shared" si="147"/>
        <v>28.751849999999997</v>
      </c>
      <c r="L197" s="70">
        <f t="shared" si="148"/>
        <v>145022.63</v>
      </c>
      <c r="M197" s="71">
        <f t="shared" si="149"/>
        <v>5567.2818359303046</v>
      </c>
      <c r="N197" s="23">
        <f t="shared" si="150"/>
        <v>150589.91183593031</v>
      </c>
      <c r="O197" s="10" t="str">
        <f t="shared" si="151"/>
        <v>nov-dic 2014</v>
      </c>
      <c r="P197" s="10" t="str">
        <f t="shared" si="152"/>
        <v>dic 2014-ene 2015</v>
      </c>
      <c r="Q197" s="24">
        <v>146</v>
      </c>
      <c r="R197" s="24">
        <v>50</v>
      </c>
      <c r="S197" s="35"/>
      <c r="T197" s="19"/>
      <c r="U197" s="19"/>
    </row>
    <row r="198" spans="2:21" x14ac:dyDescent="0.25">
      <c r="B198" s="90"/>
      <c r="C198" s="90"/>
      <c r="D198" s="8" t="s">
        <v>435</v>
      </c>
      <c r="E198" s="4">
        <v>304</v>
      </c>
      <c r="F198" s="8" t="s">
        <v>170</v>
      </c>
      <c r="G198" s="19"/>
      <c r="H198" s="19" t="s">
        <v>290</v>
      </c>
      <c r="I198" s="9">
        <v>204</v>
      </c>
      <c r="J198" s="70">
        <f t="shared" si="146"/>
        <v>2727.48</v>
      </c>
      <c r="K198" s="70">
        <f t="shared" si="147"/>
        <v>32.4054</v>
      </c>
      <c r="L198" s="70">
        <f t="shared" si="148"/>
        <v>163450.92000000001</v>
      </c>
      <c r="M198" s="71">
        <f t="shared" si="149"/>
        <v>6274.7264891148188</v>
      </c>
      <c r="N198" s="23">
        <f t="shared" si="150"/>
        <v>169725.64648911482</v>
      </c>
      <c r="O198" s="10" t="str">
        <f t="shared" si="151"/>
        <v>nov-dic 2014</v>
      </c>
      <c r="P198" s="10" t="str">
        <f t="shared" si="152"/>
        <v>dic 2014-ene 2015</v>
      </c>
      <c r="Q198" s="24">
        <v>243</v>
      </c>
      <c r="R198" s="24">
        <v>20</v>
      </c>
      <c r="S198" s="35"/>
      <c r="T198" s="19"/>
      <c r="U198" s="19"/>
    </row>
    <row r="199" spans="2:21" x14ac:dyDescent="0.25">
      <c r="B199" s="90"/>
      <c r="C199" s="90"/>
      <c r="D199" s="8" t="s">
        <v>436</v>
      </c>
      <c r="E199" s="4">
        <v>302</v>
      </c>
      <c r="F199" s="8" t="s">
        <v>264</v>
      </c>
      <c r="G199" s="19"/>
      <c r="H199" s="19" t="s">
        <v>290</v>
      </c>
      <c r="I199" s="9">
        <v>270</v>
      </c>
      <c r="J199" s="70">
        <f t="shared" si="146"/>
        <v>3609.8999999999996</v>
      </c>
      <c r="K199" s="70">
        <f t="shared" si="147"/>
        <v>42.889499999999998</v>
      </c>
      <c r="L199" s="70">
        <f t="shared" si="148"/>
        <v>216332.1</v>
      </c>
      <c r="M199" s="71">
        <f t="shared" si="149"/>
        <v>8304.7850591225542</v>
      </c>
      <c r="N199" s="23">
        <f t="shared" si="150"/>
        <v>224636.88505912255</v>
      </c>
      <c r="O199" s="10" t="str">
        <f t="shared" si="151"/>
        <v>nov-dic 2014</v>
      </c>
      <c r="P199" s="10" t="str">
        <f t="shared" si="152"/>
        <v>dic 2014-ene 2015</v>
      </c>
      <c r="Q199" s="24">
        <v>259</v>
      </c>
      <c r="R199" s="24">
        <v>37</v>
      </c>
      <c r="S199" s="35"/>
      <c r="T199" s="19"/>
      <c r="U199" s="19"/>
    </row>
    <row r="200" spans="2:21" x14ac:dyDescent="0.25">
      <c r="B200" s="90"/>
      <c r="C200" s="90"/>
      <c r="D200" s="8" t="s">
        <v>433</v>
      </c>
      <c r="E200" s="4">
        <v>300</v>
      </c>
      <c r="F200" s="8" t="s">
        <v>249</v>
      </c>
      <c r="G200" s="19"/>
      <c r="H200" s="19" t="s">
        <v>290</v>
      </c>
      <c r="I200" s="9"/>
      <c r="J200" s="70"/>
      <c r="K200" s="70"/>
      <c r="L200" s="70"/>
      <c r="M200" s="71"/>
      <c r="N200" s="23"/>
      <c r="O200" s="10"/>
      <c r="P200" s="10" t="str">
        <f t="shared" si="152"/>
        <v xml:space="preserve"> </v>
      </c>
      <c r="Q200" s="8"/>
      <c r="R200" s="24"/>
      <c r="S200" s="35"/>
      <c r="T200" s="19"/>
      <c r="U200" s="19"/>
    </row>
    <row r="201" spans="2:21" x14ac:dyDescent="0.25">
      <c r="B201" s="25"/>
      <c r="C201" s="25"/>
      <c r="D201" s="26"/>
      <c r="E201" s="27"/>
      <c r="F201" s="26"/>
      <c r="G201" s="28"/>
      <c r="H201" s="28"/>
      <c r="I201" s="31">
        <f>SUM(I192:I200)</f>
        <v>3308</v>
      </c>
      <c r="J201" s="72">
        <f>SUM(J192:J200)</f>
        <v>44227.96</v>
      </c>
      <c r="K201" s="72">
        <f>SUM(K192:K200)</f>
        <v>525.47579999999994</v>
      </c>
      <c r="L201" s="72">
        <f t="shared" ref="L201:N201" si="153">SUM(L192:L200)</f>
        <v>2650468.84</v>
      </c>
      <c r="M201" s="72">
        <f t="shared" si="153"/>
        <v>101748.99620584227</v>
      </c>
      <c r="N201" s="72">
        <f t="shared" si="153"/>
        <v>2752217.8362058424</v>
      </c>
      <c r="O201" s="29"/>
      <c r="P201" s="29"/>
      <c r="Q201" s="31">
        <f t="shared" ref="Q201:U201" si="154">SUM(Q192:Q200)</f>
        <v>2481</v>
      </c>
      <c r="R201" s="31">
        <f t="shared" si="154"/>
        <v>270</v>
      </c>
      <c r="S201" s="31">
        <f t="shared" si="154"/>
        <v>0</v>
      </c>
      <c r="T201" s="31">
        <f t="shared" si="154"/>
        <v>0</v>
      </c>
      <c r="U201" s="31">
        <f t="shared" si="154"/>
        <v>0</v>
      </c>
    </row>
    <row r="202" spans="2:21" x14ac:dyDescent="0.25">
      <c r="B202" s="94" t="s">
        <v>172</v>
      </c>
      <c r="C202" s="90">
        <v>454</v>
      </c>
      <c r="D202" s="8" t="s">
        <v>438</v>
      </c>
      <c r="E202" s="4">
        <v>300</v>
      </c>
      <c r="F202" s="8" t="s">
        <v>174</v>
      </c>
      <c r="G202" s="19"/>
      <c r="H202" s="19" t="s">
        <v>290</v>
      </c>
      <c r="I202" s="9">
        <v>65</v>
      </c>
      <c r="J202" s="70">
        <f t="shared" ref="J202:J204" si="155">I202*$I$277</f>
        <v>869.05</v>
      </c>
      <c r="K202" s="70">
        <f t="shared" ref="K202:K204" si="156">I202*$I$278</f>
        <v>10.325249999999999</v>
      </c>
      <c r="L202" s="70">
        <f t="shared" ref="L202:L204" si="157">I202*$I$279</f>
        <v>52079.950000000004</v>
      </c>
      <c r="M202" s="71">
        <f t="shared" ref="M202:M204" si="158">$I$280*J202</f>
        <v>1999.3001068258002</v>
      </c>
      <c r="N202" s="23">
        <f t="shared" ref="N202:N204" si="159">L202+M202</f>
        <v>54079.250106825806</v>
      </c>
      <c r="O202" s="10" t="str">
        <f t="shared" ref="O202:O204" si="160">IF(J202=0," ","nov-dic 2014")</f>
        <v>nov-dic 2014</v>
      </c>
      <c r="P202" s="10" t="str">
        <f t="shared" ref="P202:P205" si="161">IF(J202=0," ","dic 2014-ene 2015")</f>
        <v>dic 2014-ene 2015</v>
      </c>
      <c r="Q202" s="24">
        <v>41</v>
      </c>
      <c r="R202" s="24">
        <v>2</v>
      </c>
      <c r="S202" s="35"/>
      <c r="T202" s="19"/>
      <c r="U202" s="19"/>
    </row>
    <row r="203" spans="2:21" x14ac:dyDescent="0.25">
      <c r="B203" s="95"/>
      <c r="C203" s="90"/>
      <c r="D203" s="8" t="s">
        <v>438</v>
      </c>
      <c r="E203" s="4">
        <v>300</v>
      </c>
      <c r="F203" s="8" t="s">
        <v>175</v>
      </c>
      <c r="G203" s="19"/>
      <c r="H203" s="19" t="s">
        <v>290</v>
      </c>
      <c r="I203" s="9">
        <v>24</v>
      </c>
      <c r="J203" s="70">
        <f t="shared" si="155"/>
        <v>320.88</v>
      </c>
      <c r="K203" s="70">
        <f t="shared" si="156"/>
        <v>3.8123999999999998</v>
      </c>
      <c r="L203" s="70">
        <f t="shared" si="157"/>
        <v>19229.52</v>
      </c>
      <c r="M203" s="71">
        <f t="shared" si="158"/>
        <v>738.20311636644931</v>
      </c>
      <c r="N203" s="23">
        <f t="shared" si="159"/>
        <v>19967.723116366451</v>
      </c>
      <c r="O203" s="10" t="str">
        <f t="shared" si="160"/>
        <v>nov-dic 2014</v>
      </c>
      <c r="P203" s="10" t="str">
        <f t="shared" si="161"/>
        <v>dic 2014-ene 2015</v>
      </c>
      <c r="Q203" s="24">
        <v>31</v>
      </c>
      <c r="R203" s="24">
        <v>4</v>
      </c>
      <c r="S203" s="35"/>
      <c r="T203" s="19"/>
      <c r="U203" s="19"/>
    </row>
    <row r="204" spans="2:21" x14ac:dyDescent="0.25">
      <c r="B204" s="95"/>
      <c r="C204" s="90"/>
      <c r="D204" s="8" t="s">
        <v>438</v>
      </c>
      <c r="E204" s="4">
        <v>300</v>
      </c>
      <c r="F204" s="8" t="s">
        <v>173</v>
      </c>
      <c r="G204" s="19"/>
      <c r="H204" s="19" t="s">
        <v>290</v>
      </c>
      <c r="I204" s="9">
        <v>292</v>
      </c>
      <c r="J204" s="70">
        <f t="shared" si="155"/>
        <v>3904.04</v>
      </c>
      <c r="K204" s="70">
        <f t="shared" si="156"/>
        <v>46.3842</v>
      </c>
      <c r="L204" s="70">
        <f t="shared" si="157"/>
        <v>233959.16</v>
      </c>
      <c r="M204" s="71">
        <f t="shared" si="158"/>
        <v>8981.4712491251339</v>
      </c>
      <c r="N204" s="23">
        <f t="shared" si="159"/>
        <v>242940.63124912514</v>
      </c>
      <c r="O204" s="10" t="str">
        <f t="shared" si="160"/>
        <v>nov-dic 2014</v>
      </c>
      <c r="P204" s="10" t="str">
        <f t="shared" si="161"/>
        <v>dic 2014-ene 2015</v>
      </c>
      <c r="Q204" s="24">
        <v>223</v>
      </c>
      <c r="R204" s="24">
        <v>28</v>
      </c>
      <c r="S204" s="35"/>
      <c r="T204" s="19"/>
      <c r="U204" s="19"/>
    </row>
    <row r="205" spans="2:21" x14ac:dyDescent="0.25">
      <c r="B205" s="96"/>
      <c r="C205" s="90"/>
      <c r="D205" s="8" t="s">
        <v>438</v>
      </c>
      <c r="E205" s="4">
        <v>300</v>
      </c>
      <c r="F205" s="8" t="s">
        <v>250</v>
      </c>
      <c r="G205" s="19"/>
      <c r="H205" s="19" t="s">
        <v>290</v>
      </c>
      <c r="I205" s="9"/>
      <c r="J205" s="70"/>
      <c r="K205" s="70"/>
      <c r="L205" s="70"/>
      <c r="M205" s="71"/>
      <c r="N205" s="23"/>
      <c r="O205" s="10"/>
      <c r="P205" s="10" t="str">
        <f t="shared" si="161"/>
        <v xml:space="preserve"> </v>
      </c>
      <c r="Q205" s="8"/>
      <c r="R205" s="24"/>
      <c r="S205" s="35"/>
      <c r="T205" s="19"/>
      <c r="U205" s="19"/>
    </row>
    <row r="206" spans="2:21" x14ac:dyDescent="0.25">
      <c r="B206" s="25"/>
      <c r="C206" s="25"/>
      <c r="D206" s="26"/>
      <c r="E206" s="27"/>
      <c r="F206" s="26"/>
      <c r="G206" s="28"/>
      <c r="H206" s="28"/>
      <c r="I206" s="31">
        <f>SUM(I202:I205)</f>
        <v>381</v>
      </c>
      <c r="J206" s="72">
        <f>SUM(J202:J205)</f>
        <v>5093.9699999999993</v>
      </c>
      <c r="K206" s="72">
        <f>SUM(K202:K205)</f>
        <v>60.521850000000001</v>
      </c>
      <c r="L206" s="72">
        <f t="shared" ref="L206:N206" si="162">SUM(L202:L205)</f>
        <v>305268.63</v>
      </c>
      <c r="M206" s="72">
        <f t="shared" si="162"/>
        <v>11718.974472317383</v>
      </c>
      <c r="N206" s="72">
        <f t="shared" si="162"/>
        <v>316987.60447231738</v>
      </c>
      <c r="O206" s="29"/>
      <c r="P206" s="29"/>
      <c r="Q206" s="31">
        <f t="shared" ref="Q206:U206" si="163">SUM(Q202:Q205)</f>
        <v>295</v>
      </c>
      <c r="R206" s="31">
        <f t="shared" si="163"/>
        <v>34</v>
      </c>
      <c r="S206" s="31">
        <f t="shared" si="163"/>
        <v>0</v>
      </c>
      <c r="T206" s="31">
        <f t="shared" si="163"/>
        <v>0</v>
      </c>
      <c r="U206" s="31">
        <f t="shared" si="163"/>
        <v>0</v>
      </c>
    </row>
    <row r="207" spans="2:21" x14ac:dyDescent="0.25">
      <c r="B207" s="98" t="s">
        <v>176</v>
      </c>
      <c r="C207" s="98">
        <v>455</v>
      </c>
      <c r="D207" s="2" t="s">
        <v>439</v>
      </c>
      <c r="E207" s="4">
        <v>303</v>
      </c>
      <c r="F207" s="20" t="s">
        <v>178</v>
      </c>
      <c r="G207" s="19"/>
      <c r="H207" s="19" t="s">
        <v>290</v>
      </c>
      <c r="I207" s="9">
        <v>83</v>
      </c>
      <c r="J207" s="70">
        <f t="shared" ref="J207:J209" si="164">I207*$I$277</f>
        <v>1109.71</v>
      </c>
      <c r="K207" s="70">
        <f t="shared" ref="K207:K209" si="165">I207*$I$278</f>
        <v>13.18455</v>
      </c>
      <c r="L207" s="70">
        <f t="shared" ref="L207:L209" si="166">I207*$I$279</f>
        <v>66502.09</v>
      </c>
      <c r="M207" s="71">
        <f t="shared" ref="M207:M209" si="167">$I$280*J207</f>
        <v>2552.9524441006374</v>
      </c>
      <c r="N207" s="23">
        <f t="shared" ref="N207:N209" si="168">L207+M207</f>
        <v>69055.042444100633</v>
      </c>
      <c r="O207" s="10" t="str">
        <f t="shared" ref="O207:O209" si="169">IF(J207=0," ","nov-dic 2014")</f>
        <v>nov-dic 2014</v>
      </c>
      <c r="P207" s="10" t="str">
        <f t="shared" ref="P207:P210" si="170">IF(J207=0," ","dic 2014-ene 2015")</f>
        <v>dic 2014-ene 2015</v>
      </c>
      <c r="Q207" s="24">
        <v>80</v>
      </c>
      <c r="R207" s="24">
        <v>13</v>
      </c>
      <c r="S207" s="8"/>
      <c r="T207" s="19"/>
      <c r="U207" s="19"/>
    </row>
    <row r="208" spans="2:21" x14ac:dyDescent="0.25">
      <c r="B208" s="99"/>
      <c r="C208" s="99"/>
      <c r="D208" s="2" t="s">
        <v>440</v>
      </c>
      <c r="E208" s="4">
        <v>301</v>
      </c>
      <c r="F208" s="20" t="s">
        <v>179</v>
      </c>
      <c r="G208" s="19"/>
      <c r="H208" s="19" t="s">
        <v>290</v>
      </c>
      <c r="I208" s="9">
        <v>131</v>
      </c>
      <c r="J208" s="70">
        <f t="shared" si="164"/>
        <v>1751.4699999999998</v>
      </c>
      <c r="K208" s="70">
        <f t="shared" si="165"/>
        <v>20.809349999999998</v>
      </c>
      <c r="L208" s="70">
        <f t="shared" si="166"/>
        <v>104961.13</v>
      </c>
      <c r="M208" s="71">
        <f t="shared" si="167"/>
        <v>4029.3586768335354</v>
      </c>
      <c r="N208" s="23">
        <f t="shared" si="168"/>
        <v>108990.48867683354</v>
      </c>
      <c r="O208" s="10" t="str">
        <f t="shared" si="169"/>
        <v>nov-dic 2014</v>
      </c>
      <c r="P208" s="10" t="str">
        <f t="shared" si="170"/>
        <v>dic 2014-ene 2015</v>
      </c>
      <c r="Q208" s="24">
        <v>120</v>
      </c>
      <c r="R208" s="24">
        <v>9</v>
      </c>
      <c r="S208" s="8"/>
      <c r="T208" s="19"/>
      <c r="U208" s="19"/>
    </row>
    <row r="209" spans="2:21" x14ac:dyDescent="0.25">
      <c r="B209" s="99"/>
      <c r="C209" s="99"/>
      <c r="D209" s="2" t="s">
        <v>441</v>
      </c>
      <c r="E209" s="4">
        <v>302</v>
      </c>
      <c r="F209" s="20" t="s">
        <v>177</v>
      </c>
      <c r="G209" s="19"/>
      <c r="H209" s="19" t="s">
        <v>290</v>
      </c>
      <c r="I209" s="9">
        <v>251</v>
      </c>
      <c r="J209" s="70">
        <f t="shared" si="164"/>
        <v>3355.87</v>
      </c>
      <c r="K209" s="70">
        <f t="shared" si="165"/>
        <v>39.87135</v>
      </c>
      <c r="L209" s="70">
        <f t="shared" si="166"/>
        <v>201108.73</v>
      </c>
      <c r="M209" s="71">
        <f t="shared" si="167"/>
        <v>7720.3742586657818</v>
      </c>
      <c r="N209" s="23">
        <f t="shared" si="168"/>
        <v>208829.10425866579</v>
      </c>
      <c r="O209" s="10" t="str">
        <f t="shared" si="169"/>
        <v>nov-dic 2014</v>
      </c>
      <c r="P209" s="10" t="str">
        <f t="shared" si="170"/>
        <v>dic 2014-ene 2015</v>
      </c>
      <c r="Q209" s="24">
        <v>255</v>
      </c>
      <c r="R209" s="24">
        <v>14</v>
      </c>
      <c r="S209" s="8"/>
      <c r="T209" s="19"/>
      <c r="U209" s="19"/>
    </row>
    <row r="210" spans="2:21" x14ac:dyDescent="0.25">
      <c r="B210" s="99"/>
      <c r="C210" s="99"/>
      <c r="D210" s="2" t="s">
        <v>442</v>
      </c>
      <c r="E210" s="4">
        <v>300</v>
      </c>
      <c r="F210" s="20" t="s">
        <v>251</v>
      </c>
      <c r="G210" s="19"/>
      <c r="H210" s="19" t="s">
        <v>290</v>
      </c>
      <c r="I210" s="9"/>
      <c r="J210" s="70"/>
      <c r="K210" s="70"/>
      <c r="L210" s="70"/>
      <c r="M210" s="71"/>
      <c r="N210" s="23"/>
      <c r="O210" s="10"/>
      <c r="P210" s="10" t="str">
        <f t="shared" si="170"/>
        <v xml:space="preserve"> </v>
      </c>
      <c r="Q210" s="8"/>
      <c r="R210" s="8"/>
      <c r="S210" s="8"/>
      <c r="T210" s="19"/>
      <c r="U210" s="19"/>
    </row>
    <row r="211" spans="2:21" x14ac:dyDescent="0.25">
      <c r="B211" s="25"/>
      <c r="C211" s="25"/>
      <c r="D211" s="26"/>
      <c r="E211" s="27"/>
      <c r="F211" s="26"/>
      <c r="G211" s="28"/>
      <c r="H211" s="28"/>
      <c r="I211" s="31">
        <f>SUM(I207:I210)</f>
        <v>465</v>
      </c>
      <c r="J211" s="72">
        <f>SUM(J207:J210)</f>
        <v>6217.0499999999993</v>
      </c>
      <c r="K211" s="72">
        <f>SUM(K207:K210)</f>
        <v>73.865250000000003</v>
      </c>
      <c r="L211" s="72">
        <f t="shared" ref="L211:N211" si="171">SUM(L207:L210)</f>
        <v>372571.95</v>
      </c>
      <c r="M211" s="72">
        <f t="shared" si="171"/>
        <v>14302.685379599956</v>
      </c>
      <c r="N211" s="72">
        <f t="shared" si="171"/>
        <v>386874.63537959999</v>
      </c>
      <c r="O211" s="29"/>
      <c r="P211" s="29"/>
      <c r="Q211" s="31">
        <f t="shared" ref="Q211:U211" si="172">SUM(Q207:Q210)</f>
        <v>455</v>
      </c>
      <c r="R211" s="31">
        <f t="shared" si="172"/>
        <v>36</v>
      </c>
      <c r="S211" s="31">
        <f t="shared" si="172"/>
        <v>0</v>
      </c>
      <c r="T211" s="31">
        <f t="shared" si="172"/>
        <v>0</v>
      </c>
      <c r="U211" s="31">
        <f t="shared" si="172"/>
        <v>0</v>
      </c>
    </row>
    <row r="212" spans="2:21" x14ac:dyDescent="0.25">
      <c r="B212" s="90" t="s">
        <v>180</v>
      </c>
      <c r="C212" s="90">
        <v>456</v>
      </c>
      <c r="D212" s="2" t="s">
        <v>443</v>
      </c>
      <c r="E212" s="4">
        <v>302</v>
      </c>
      <c r="F212" s="8" t="s">
        <v>182</v>
      </c>
      <c r="G212" s="19"/>
      <c r="H212" s="19" t="s">
        <v>290</v>
      </c>
      <c r="I212" s="9">
        <v>137</v>
      </c>
      <c r="J212" s="70">
        <f t="shared" ref="J212:J214" si="173">I212*$I$277</f>
        <v>1831.6899999999998</v>
      </c>
      <c r="K212" s="70">
        <f t="shared" ref="K212:K214" si="174">I212*$I$278</f>
        <v>21.762449999999998</v>
      </c>
      <c r="L212" s="70">
        <f t="shared" ref="L212:L214" si="175">I212*$I$279</f>
        <v>109768.51000000001</v>
      </c>
      <c r="M212" s="71">
        <f t="shared" ref="M212:M214" si="176">$I$280*J212</f>
        <v>4213.909455925148</v>
      </c>
      <c r="N212" s="23">
        <f t="shared" ref="N212:N214" si="177">L212+M212</f>
        <v>113982.41945592516</v>
      </c>
      <c r="O212" s="10" t="str">
        <f t="shared" ref="O212:O214" si="178">IF(J212=0," ","nov-dic 2014")</f>
        <v>nov-dic 2014</v>
      </c>
      <c r="P212" s="10" t="str">
        <f t="shared" ref="P212:P215" si="179">IF(J212=0," ","dic 2014-ene 2015")</f>
        <v>dic 2014-ene 2015</v>
      </c>
      <c r="Q212" s="24">
        <v>99</v>
      </c>
      <c r="R212" s="24">
        <v>43</v>
      </c>
      <c r="S212" s="35"/>
      <c r="T212" s="19"/>
      <c r="U212" s="19"/>
    </row>
    <row r="213" spans="2:21" x14ac:dyDescent="0.25">
      <c r="B213" s="90"/>
      <c r="C213" s="90"/>
      <c r="D213" s="2" t="s">
        <v>444</v>
      </c>
      <c r="E213" s="4">
        <v>301</v>
      </c>
      <c r="F213" s="8" t="s">
        <v>183</v>
      </c>
      <c r="G213" s="19"/>
      <c r="H213" s="19" t="s">
        <v>290</v>
      </c>
      <c r="I213" s="9">
        <v>395</v>
      </c>
      <c r="J213" s="70">
        <f t="shared" si="173"/>
        <v>5281.15</v>
      </c>
      <c r="K213" s="70">
        <f t="shared" si="174"/>
        <v>62.745749999999994</v>
      </c>
      <c r="L213" s="70">
        <f t="shared" si="175"/>
        <v>316485.85000000003</v>
      </c>
      <c r="M213" s="71">
        <f t="shared" si="176"/>
        <v>12149.592956864477</v>
      </c>
      <c r="N213" s="23">
        <f t="shared" si="177"/>
        <v>328635.44295686448</v>
      </c>
      <c r="O213" s="10" t="str">
        <f t="shared" si="178"/>
        <v>nov-dic 2014</v>
      </c>
      <c r="P213" s="10" t="str">
        <f t="shared" si="179"/>
        <v>dic 2014-ene 2015</v>
      </c>
      <c r="Q213" s="24">
        <v>260</v>
      </c>
      <c r="R213" s="24">
        <v>100</v>
      </c>
      <c r="S213" s="35"/>
      <c r="T213" s="19"/>
      <c r="U213" s="19"/>
    </row>
    <row r="214" spans="2:21" x14ac:dyDescent="0.25">
      <c r="B214" s="90"/>
      <c r="C214" s="90"/>
      <c r="D214" s="2" t="s">
        <v>445</v>
      </c>
      <c r="E214" s="4">
        <v>303</v>
      </c>
      <c r="F214" s="8" t="s">
        <v>181</v>
      </c>
      <c r="G214" s="19"/>
      <c r="H214" s="19" t="s">
        <v>290</v>
      </c>
      <c r="I214" s="9">
        <v>282</v>
      </c>
      <c r="J214" s="70">
        <f t="shared" si="173"/>
        <v>3770.3399999999997</v>
      </c>
      <c r="K214" s="70">
        <f t="shared" si="174"/>
        <v>44.795699999999997</v>
      </c>
      <c r="L214" s="70">
        <f t="shared" si="175"/>
        <v>225946.86000000002</v>
      </c>
      <c r="M214" s="71">
        <f t="shared" si="176"/>
        <v>8673.8866173057777</v>
      </c>
      <c r="N214" s="23">
        <f t="shared" si="177"/>
        <v>234620.74661730579</v>
      </c>
      <c r="O214" s="10" t="str">
        <f t="shared" si="178"/>
        <v>nov-dic 2014</v>
      </c>
      <c r="P214" s="10" t="str">
        <f t="shared" si="179"/>
        <v>dic 2014-ene 2015</v>
      </c>
      <c r="Q214" s="24">
        <v>393</v>
      </c>
      <c r="R214" s="24">
        <v>86</v>
      </c>
      <c r="S214" s="35"/>
      <c r="T214" s="19"/>
      <c r="U214" s="19"/>
    </row>
    <row r="215" spans="2:21" x14ac:dyDescent="0.25">
      <c r="B215" s="90"/>
      <c r="C215" s="90"/>
      <c r="D215" s="2" t="s">
        <v>446</v>
      </c>
      <c r="E215" s="4">
        <v>300</v>
      </c>
      <c r="F215" s="8" t="s">
        <v>252</v>
      </c>
      <c r="G215" s="19"/>
      <c r="H215" s="19" t="s">
        <v>290</v>
      </c>
      <c r="I215" s="9"/>
      <c r="J215" s="70"/>
      <c r="K215" s="70"/>
      <c r="L215" s="70"/>
      <c r="M215" s="71"/>
      <c r="N215" s="23"/>
      <c r="O215" s="10"/>
      <c r="P215" s="10" t="str">
        <f t="shared" si="179"/>
        <v xml:space="preserve"> </v>
      </c>
      <c r="Q215" s="8"/>
      <c r="R215" s="24"/>
      <c r="S215" s="35"/>
      <c r="T215" s="19"/>
      <c r="U215" s="19"/>
    </row>
    <row r="216" spans="2:21" x14ac:dyDescent="0.25">
      <c r="B216" s="25"/>
      <c r="C216" s="25"/>
      <c r="D216" s="26"/>
      <c r="E216" s="27"/>
      <c r="F216" s="26"/>
      <c r="G216" s="28"/>
      <c r="H216" s="28"/>
      <c r="I216" s="31">
        <f>SUM(I212:I215)</f>
        <v>814</v>
      </c>
      <c r="J216" s="72">
        <f>SUM(J212:J215)</f>
        <v>10883.179999999998</v>
      </c>
      <c r="K216" s="72">
        <f>SUM(K212:K215)</f>
        <v>129.3039</v>
      </c>
      <c r="L216" s="72">
        <f t="shared" ref="L216:N216" si="180">SUM(L212:L215)</f>
        <v>652201.22000000009</v>
      </c>
      <c r="M216" s="72">
        <f t="shared" si="180"/>
        <v>25037.389030095401</v>
      </c>
      <c r="N216" s="72">
        <f t="shared" si="180"/>
        <v>677238.60903009539</v>
      </c>
      <c r="O216" s="29"/>
      <c r="P216" s="29"/>
      <c r="Q216" s="31">
        <f t="shared" ref="Q216:U216" si="181">SUM(Q212:Q215)</f>
        <v>752</v>
      </c>
      <c r="R216" s="31">
        <f t="shared" si="181"/>
        <v>229</v>
      </c>
      <c r="S216" s="31">
        <f t="shared" si="181"/>
        <v>0</v>
      </c>
      <c r="T216" s="31">
        <f t="shared" si="181"/>
        <v>0</v>
      </c>
      <c r="U216" s="31">
        <f t="shared" si="181"/>
        <v>0</v>
      </c>
    </row>
    <row r="217" spans="2:21" x14ac:dyDescent="0.25">
      <c r="B217" s="90" t="s">
        <v>184</v>
      </c>
      <c r="C217" s="90">
        <v>457</v>
      </c>
      <c r="D217" s="2" t="s">
        <v>447</v>
      </c>
      <c r="E217" s="4">
        <v>308</v>
      </c>
      <c r="F217" s="8" t="s">
        <v>189</v>
      </c>
      <c r="G217" s="19"/>
      <c r="H217" s="19" t="s">
        <v>290</v>
      </c>
      <c r="I217" s="9">
        <v>142</v>
      </c>
      <c r="J217" s="70">
        <f t="shared" ref="J217:J227" si="182">I217*$I$277</f>
        <v>1898.54</v>
      </c>
      <c r="K217" s="70">
        <f t="shared" ref="K217:K227" si="183">I217*$I$278</f>
        <v>22.556699999999999</v>
      </c>
      <c r="L217" s="70">
        <f t="shared" ref="L217:L227" si="184">I217*$I$279</f>
        <v>113774.66</v>
      </c>
      <c r="M217" s="71">
        <f t="shared" ref="M217:M227" si="185">$I$280*J217</f>
        <v>4367.7017718348252</v>
      </c>
      <c r="N217" s="23">
        <f t="shared" ref="N217:N227" si="186">L217+M217</f>
        <v>118142.36177183483</v>
      </c>
      <c r="O217" s="10" t="str">
        <f t="shared" ref="O217:O227" si="187">IF(J217=0," ","nov-dic 2014")</f>
        <v>nov-dic 2014</v>
      </c>
      <c r="P217" s="10" t="str">
        <f t="shared" ref="P217:P228" si="188">IF(J217=0," ","dic 2014-ene 2015")</f>
        <v>dic 2014-ene 2015</v>
      </c>
      <c r="Q217" s="24">
        <v>242</v>
      </c>
      <c r="R217" s="24">
        <v>41</v>
      </c>
      <c r="S217" s="35"/>
      <c r="T217" s="19"/>
      <c r="U217" s="19"/>
    </row>
    <row r="218" spans="2:21" x14ac:dyDescent="0.25">
      <c r="B218" s="90"/>
      <c r="C218" s="90"/>
      <c r="D218" s="2" t="s">
        <v>448</v>
      </c>
      <c r="E218" s="4">
        <v>303</v>
      </c>
      <c r="F218" s="8" t="s">
        <v>191</v>
      </c>
      <c r="G218" s="19"/>
      <c r="H218" s="19" t="s">
        <v>290</v>
      </c>
      <c r="I218" s="9">
        <v>182</v>
      </c>
      <c r="J218" s="70">
        <f t="shared" si="182"/>
        <v>2433.3399999999997</v>
      </c>
      <c r="K218" s="70">
        <f t="shared" si="183"/>
        <v>28.910699999999999</v>
      </c>
      <c r="L218" s="70">
        <f t="shared" si="184"/>
        <v>145823.86000000002</v>
      </c>
      <c r="M218" s="71">
        <f t="shared" si="185"/>
        <v>5598.0402991122401</v>
      </c>
      <c r="N218" s="23">
        <f t="shared" si="186"/>
        <v>151421.90029911225</v>
      </c>
      <c r="O218" s="10" t="str">
        <f t="shared" si="187"/>
        <v>nov-dic 2014</v>
      </c>
      <c r="P218" s="10" t="str">
        <f t="shared" si="188"/>
        <v>dic 2014-ene 2015</v>
      </c>
      <c r="Q218" s="24">
        <v>297</v>
      </c>
      <c r="R218" s="24">
        <v>56</v>
      </c>
      <c r="S218" s="35"/>
      <c r="T218" s="19"/>
      <c r="U218" s="19"/>
    </row>
    <row r="219" spans="2:21" x14ac:dyDescent="0.25">
      <c r="B219" s="90"/>
      <c r="C219" s="90"/>
      <c r="D219" s="2" t="s">
        <v>449</v>
      </c>
      <c r="E219" s="4">
        <v>309</v>
      </c>
      <c r="F219" s="8" t="s">
        <v>190</v>
      </c>
      <c r="G219" s="19"/>
      <c r="H219" s="19" t="s">
        <v>290</v>
      </c>
      <c r="I219" s="9">
        <v>150</v>
      </c>
      <c r="J219" s="70">
        <f t="shared" si="182"/>
        <v>2005.4999999999998</v>
      </c>
      <c r="K219" s="70">
        <f t="shared" si="183"/>
        <v>23.827499999999997</v>
      </c>
      <c r="L219" s="70">
        <f t="shared" si="184"/>
        <v>120184.5</v>
      </c>
      <c r="M219" s="71">
        <f t="shared" si="185"/>
        <v>4613.7694772903078</v>
      </c>
      <c r="N219" s="23">
        <f t="shared" si="186"/>
        <v>124798.26947729031</v>
      </c>
      <c r="O219" s="10" t="str">
        <f t="shared" si="187"/>
        <v>nov-dic 2014</v>
      </c>
      <c r="P219" s="10" t="str">
        <f t="shared" si="188"/>
        <v>dic 2014-ene 2015</v>
      </c>
      <c r="Q219" s="24">
        <v>180</v>
      </c>
      <c r="R219" s="24">
        <v>36</v>
      </c>
      <c r="S219" s="35"/>
      <c r="T219" s="19"/>
      <c r="U219" s="19"/>
    </row>
    <row r="220" spans="2:21" x14ac:dyDescent="0.25">
      <c r="B220" s="90"/>
      <c r="C220" s="90"/>
      <c r="D220" s="2" t="s">
        <v>450</v>
      </c>
      <c r="E220" s="4">
        <v>300</v>
      </c>
      <c r="F220" s="8" t="s">
        <v>187</v>
      </c>
      <c r="G220" s="19"/>
      <c r="H220" s="19" t="s">
        <v>290</v>
      </c>
      <c r="I220" s="9">
        <v>130</v>
      </c>
      <c r="J220" s="70">
        <f t="shared" si="182"/>
        <v>1738.1</v>
      </c>
      <c r="K220" s="70">
        <f t="shared" si="183"/>
        <v>20.650499999999997</v>
      </c>
      <c r="L220" s="70">
        <f t="shared" si="184"/>
        <v>104159.90000000001</v>
      </c>
      <c r="M220" s="71">
        <f t="shared" si="185"/>
        <v>3998.6002136516004</v>
      </c>
      <c r="N220" s="23">
        <f t="shared" si="186"/>
        <v>108158.50021365161</v>
      </c>
      <c r="O220" s="10" t="str">
        <f t="shared" si="187"/>
        <v>nov-dic 2014</v>
      </c>
      <c r="P220" s="10" t="str">
        <f t="shared" si="188"/>
        <v>dic 2014-ene 2015</v>
      </c>
      <c r="Q220" s="24">
        <v>201</v>
      </c>
      <c r="R220" s="24">
        <v>26</v>
      </c>
      <c r="S220" s="35"/>
      <c r="T220" s="19"/>
      <c r="U220" s="19"/>
    </row>
    <row r="221" spans="2:21" x14ac:dyDescent="0.25">
      <c r="B221" s="90"/>
      <c r="C221" s="90"/>
      <c r="D221" s="2" t="s">
        <v>451</v>
      </c>
      <c r="E221" s="4">
        <v>307</v>
      </c>
      <c r="F221" s="8" t="s">
        <v>192</v>
      </c>
      <c r="G221" s="19"/>
      <c r="H221" s="19" t="s">
        <v>290</v>
      </c>
      <c r="I221" s="9">
        <v>318</v>
      </c>
      <c r="J221" s="70">
        <f t="shared" si="182"/>
        <v>4251.66</v>
      </c>
      <c r="K221" s="70">
        <f t="shared" si="183"/>
        <v>50.514299999999999</v>
      </c>
      <c r="L221" s="70">
        <f t="shared" si="184"/>
        <v>254791.14</v>
      </c>
      <c r="M221" s="71">
        <f t="shared" si="185"/>
        <v>9781.1912918554535</v>
      </c>
      <c r="N221" s="23">
        <f t="shared" si="186"/>
        <v>264572.33129185549</v>
      </c>
      <c r="O221" s="10" t="str">
        <f t="shared" si="187"/>
        <v>nov-dic 2014</v>
      </c>
      <c r="P221" s="10" t="str">
        <f t="shared" si="188"/>
        <v>dic 2014-ene 2015</v>
      </c>
      <c r="Q221" s="24">
        <v>290</v>
      </c>
      <c r="R221" s="24">
        <v>71</v>
      </c>
      <c r="S221" s="35"/>
      <c r="T221" s="19"/>
      <c r="U221" s="19"/>
    </row>
    <row r="222" spans="2:21" x14ac:dyDescent="0.25">
      <c r="B222" s="90"/>
      <c r="C222" s="90"/>
      <c r="D222" s="2" t="s">
        <v>452</v>
      </c>
      <c r="E222" s="4">
        <v>305</v>
      </c>
      <c r="F222" s="8" t="s">
        <v>193</v>
      </c>
      <c r="G222" s="19"/>
      <c r="H222" s="19" t="s">
        <v>290</v>
      </c>
      <c r="I222" s="9">
        <v>156</v>
      </c>
      <c r="J222" s="70">
        <f t="shared" si="182"/>
        <v>2085.7199999999998</v>
      </c>
      <c r="K222" s="70">
        <f t="shared" si="183"/>
        <v>24.7806</v>
      </c>
      <c r="L222" s="70">
        <f t="shared" si="184"/>
        <v>124991.88</v>
      </c>
      <c r="M222" s="71">
        <f t="shared" si="185"/>
        <v>4798.3202563819204</v>
      </c>
      <c r="N222" s="23">
        <f t="shared" si="186"/>
        <v>129790.20025638193</v>
      </c>
      <c r="O222" s="10" t="str">
        <f t="shared" si="187"/>
        <v>nov-dic 2014</v>
      </c>
      <c r="P222" s="10" t="str">
        <f t="shared" si="188"/>
        <v>dic 2014-ene 2015</v>
      </c>
      <c r="Q222" s="24">
        <v>256</v>
      </c>
      <c r="R222" s="24">
        <v>12</v>
      </c>
      <c r="S222" s="35"/>
      <c r="T222" s="19"/>
      <c r="U222" s="19"/>
    </row>
    <row r="223" spans="2:21" x14ac:dyDescent="0.25">
      <c r="B223" s="90"/>
      <c r="C223" s="90"/>
      <c r="D223" s="2" t="s">
        <v>450</v>
      </c>
      <c r="E223" s="4">
        <v>300</v>
      </c>
      <c r="F223" s="8" t="s">
        <v>185</v>
      </c>
      <c r="G223" s="19"/>
      <c r="H223" s="19" t="s">
        <v>290</v>
      </c>
      <c r="I223" s="9">
        <v>840</v>
      </c>
      <c r="J223" s="70">
        <f t="shared" si="182"/>
        <v>11230.8</v>
      </c>
      <c r="K223" s="70">
        <f t="shared" si="183"/>
        <v>133.434</v>
      </c>
      <c r="L223" s="70">
        <f t="shared" si="184"/>
        <v>673033.20000000007</v>
      </c>
      <c r="M223" s="71">
        <f t="shared" si="185"/>
        <v>25837.109072825722</v>
      </c>
      <c r="N223" s="23">
        <f t="shared" si="186"/>
        <v>698870.30907282582</v>
      </c>
      <c r="O223" s="10" t="str">
        <f t="shared" si="187"/>
        <v>nov-dic 2014</v>
      </c>
      <c r="P223" s="10" t="str">
        <f t="shared" si="188"/>
        <v>dic 2014-ene 2015</v>
      </c>
      <c r="Q223" s="24">
        <v>730</v>
      </c>
      <c r="R223" s="24">
        <v>259</v>
      </c>
      <c r="S223" s="35"/>
      <c r="T223" s="19"/>
      <c r="U223" s="19"/>
    </row>
    <row r="224" spans="2:21" x14ac:dyDescent="0.25">
      <c r="B224" s="90"/>
      <c r="C224" s="90"/>
      <c r="D224" s="2" t="s">
        <v>450</v>
      </c>
      <c r="E224" s="4">
        <v>300</v>
      </c>
      <c r="F224" s="8" t="s">
        <v>188</v>
      </c>
      <c r="G224" s="19"/>
      <c r="H224" s="19" t="s">
        <v>290</v>
      </c>
      <c r="I224" s="9">
        <v>123</v>
      </c>
      <c r="J224" s="70">
        <f t="shared" si="182"/>
        <v>1644.51</v>
      </c>
      <c r="K224" s="70">
        <f t="shared" si="183"/>
        <v>19.538549999999997</v>
      </c>
      <c r="L224" s="70">
        <f t="shared" si="184"/>
        <v>98551.290000000008</v>
      </c>
      <c r="M224" s="71">
        <f t="shared" si="185"/>
        <v>3783.2909713780527</v>
      </c>
      <c r="N224" s="23">
        <f t="shared" si="186"/>
        <v>102334.58097137806</v>
      </c>
      <c r="O224" s="10" t="str">
        <f t="shared" si="187"/>
        <v>nov-dic 2014</v>
      </c>
      <c r="P224" s="10" t="str">
        <f t="shared" si="188"/>
        <v>dic 2014-ene 2015</v>
      </c>
      <c r="Q224" s="24">
        <v>165</v>
      </c>
      <c r="R224" s="24">
        <v>17</v>
      </c>
      <c r="S224" s="35"/>
      <c r="T224" s="19"/>
      <c r="U224" s="19"/>
    </row>
    <row r="225" spans="2:21" x14ac:dyDescent="0.25">
      <c r="B225" s="90"/>
      <c r="C225" s="90"/>
      <c r="D225" s="2" t="s">
        <v>453</v>
      </c>
      <c r="E225" s="4">
        <v>302</v>
      </c>
      <c r="F225" s="8" t="s">
        <v>194</v>
      </c>
      <c r="G225" s="19"/>
      <c r="H225" s="19" t="s">
        <v>290</v>
      </c>
      <c r="I225" s="9">
        <v>666</v>
      </c>
      <c r="J225" s="70">
        <f t="shared" si="182"/>
        <v>8904.42</v>
      </c>
      <c r="K225" s="70">
        <f t="shared" si="183"/>
        <v>105.7941</v>
      </c>
      <c r="L225" s="70">
        <f t="shared" si="184"/>
        <v>533619.18000000005</v>
      </c>
      <c r="M225" s="71">
        <f t="shared" si="185"/>
        <v>20485.136479168967</v>
      </c>
      <c r="N225" s="23">
        <f t="shared" si="186"/>
        <v>554104.31647916907</v>
      </c>
      <c r="O225" s="10" t="str">
        <f t="shared" si="187"/>
        <v>nov-dic 2014</v>
      </c>
      <c r="P225" s="10" t="str">
        <f t="shared" si="188"/>
        <v>dic 2014-ene 2015</v>
      </c>
      <c r="Q225" s="24">
        <v>584</v>
      </c>
      <c r="R225" s="24">
        <v>149</v>
      </c>
      <c r="S225" s="35"/>
      <c r="T225" s="19"/>
      <c r="U225" s="19"/>
    </row>
    <row r="226" spans="2:21" x14ac:dyDescent="0.25">
      <c r="B226" s="90"/>
      <c r="C226" s="90"/>
      <c r="D226" s="2" t="s">
        <v>454</v>
      </c>
      <c r="E226" s="4">
        <v>306</v>
      </c>
      <c r="F226" s="8" t="s">
        <v>195</v>
      </c>
      <c r="G226" s="19"/>
      <c r="H226" s="19" t="s">
        <v>290</v>
      </c>
      <c r="I226" s="9">
        <v>168</v>
      </c>
      <c r="J226" s="70">
        <f t="shared" si="182"/>
        <v>2246.16</v>
      </c>
      <c r="K226" s="70">
        <f t="shared" si="183"/>
        <v>26.686799999999998</v>
      </c>
      <c r="L226" s="70">
        <f t="shared" si="184"/>
        <v>134606.64000000001</v>
      </c>
      <c r="M226" s="71">
        <f t="shared" si="185"/>
        <v>5167.4218145651448</v>
      </c>
      <c r="N226" s="23">
        <f t="shared" si="186"/>
        <v>139774.06181456515</v>
      </c>
      <c r="O226" s="10" t="str">
        <f t="shared" si="187"/>
        <v>nov-dic 2014</v>
      </c>
      <c r="P226" s="10" t="str">
        <f t="shared" si="188"/>
        <v>dic 2014-ene 2015</v>
      </c>
      <c r="Q226" s="24">
        <v>189</v>
      </c>
      <c r="R226" s="24">
        <v>13</v>
      </c>
      <c r="S226" s="35"/>
      <c r="T226" s="19"/>
      <c r="U226" s="19"/>
    </row>
    <row r="227" spans="2:21" x14ac:dyDescent="0.25">
      <c r="B227" s="90"/>
      <c r="C227" s="90"/>
      <c r="D227" s="2" t="s">
        <v>450</v>
      </c>
      <c r="E227" s="4">
        <v>300</v>
      </c>
      <c r="F227" s="8" t="s">
        <v>186</v>
      </c>
      <c r="G227" s="19"/>
      <c r="H227" s="19" t="s">
        <v>290</v>
      </c>
      <c r="I227" s="9">
        <v>264</v>
      </c>
      <c r="J227" s="70">
        <f t="shared" si="182"/>
        <v>3529.68</v>
      </c>
      <c r="K227" s="70">
        <f t="shared" si="183"/>
        <v>41.936399999999999</v>
      </c>
      <c r="L227" s="70">
        <f t="shared" si="184"/>
        <v>211524.72</v>
      </c>
      <c r="M227" s="71">
        <f t="shared" si="185"/>
        <v>8120.2342800309416</v>
      </c>
      <c r="N227" s="23">
        <f t="shared" si="186"/>
        <v>219644.95428003094</v>
      </c>
      <c r="O227" s="10" t="str">
        <f t="shared" si="187"/>
        <v>nov-dic 2014</v>
      </c>
      <c r="P227" s="10" t="str">
        <f t="shared" si="188"/>
        <v>dic 2014-ene 2015</v>
      </c>
      <c r="Q227" s="24">
        <v>262</v>
      </c>
      <c r="R227" s="24">
        <v>75</v>
      </c>
      <c r="S227" s="35"/>
      <c r="T227" s="19"/>
      <c r="U227" s="19"/>
    </row>
    <row r="228" spans="2:21" x14ac:dyDescent="0.25">
      <c r="B228" s="90"/>
      <c r="C228" s="90"/>
      <c r="D228" s="2" t="s">
        <v>450</v>
      </c>
      <c r="E228" s="4">
        <v>300</v>
      </c>
      <c r="F228" s="8" t="s">
        <v>253</v>
      </c>
      <c r="G228" s="19"/>
      <c r="H228" s="19" t="s">
        <v>290</v>
      </c>
      <c r="I228" s="9"/>
      <c r="J228" s="70"/>
      <c r="K228" s="70"/>
      <c r="L228" s="70"/>
      <c r="M228" s="71"/>
      <c r="N228" s="23"/>
      <c r="O228" s="10"/>
      <c r="P228" s="10" t="str">
        <f t="shared" si="188"/>
        <v xml:space="preserve"> </v>
      </c>
      <c r="Q228" s="8"/>
      <c r="R228" s="24"/>
      <c r="S228" s="35"/>
      <c r="T228" s="19"/>
      <c r="U228" s="19"/>
    </row>
    <row r="229" spans="2:21" x14ac:dyDescent="0.25">
      <c r="B229" s="25"/>
      <c r="C229" s="25"/>
      <c r="D229" s="26"/>
      <c r="E229" s="27"/>
      <c r="F229" s="26"/>
      <c r="G229" s="28"/>
      <c r="H229" s="28"/>
      <c r="I229" s="31">
        <f>SUM(I217:I228)</f>
        <v>3139</v>
      </c>
      <c r="J229" s="72">
        <f>SUM(J217:J228)</f>
        <v>41968.43</v>
      </c>
      <c r="K229" s="72">
        <f>SUM(K217:K228)</f>
        <v>498.63015000000001</v>
      </c>
      <c r="L229" s="72">
        <f t="shared" ref="L229:N229" si="189">SUM(L217:L228)</f>
        <v>2515060.9700000007</v>
      </c>
      <c r="M229" s="72">
        <f t="shared" si="189"/>
        <v>96550.81592809518</v>
      </c>
      <c r="N229" s="72">
        <f t="shared" si="189"/>
        <v>2611611.7859280957</v>
      </c>
      <c r="O229" s="29"/>
      <c r="P229" s="29"/>
      <c r="Q229" s="31">
        <f t="shared" ref="Q229:U229" si="190">SUM(Q217:Q228)</f>
        <v>3396</v>
      </c>
      <c r="R229" s="31">
        <f t="shared" si="190"/>
        <v>755</v>
      </c>
      <c r="S229" s="31">
        <f t="shared" si="190"/>
        <v>0</v>
      </c>
      <c r="T229" s="31">
        <f t="shared" si="190"/>
        <v>0</v>
      </c>
      <c r="U229" s="31">
        <f t="shared" si="190"/>
        <v>0</v>
      </c>
    </row>
    <row r="230" spans="2:21" x14ac:dyDescent="0.25">
      <c r="B230" s="90" t="s">
        <v>196</v>
      </c>
      <c r="C230" s="90">
        <v>458</v>
      </c>
      <c r="D230" s="2" t="s">
        <v>455</v>
      </c>
      <c r="E230" s="4">
        <v>303</v>
      </c>
      <c r="F230" s="8" t="s">
        <v>198</v>
      </c>
      <c r="G230" s="19"/>
      <c r="H230" s="19" t="s">
        <v>290</v>
      </c>
      <c r="I230" s="9">
        <v>208</v>
      </c>
      <c r="J230" s="70">
        <f t="shared" ref="J230:J243" si="191">I230*$I$277</f>
        <v>2780.96</v>
      </c>
      <c r="K230" s="70">
        <f t="shared" ref="K230:K243" si="192">I230*$I$278</f>
        <v>33.040799999999997</v>
      </c>
      <c r="L230" s="70">
        <f t="shared" ref="L230:L243" si="193">I230*$I$279</f>
        <v>166655.84</v>
      </c>
      <c r="M230" s="71">
        <f t="shared" ref="M230:M243" si="194">$I$280*J230</f>
        <v>6397.7603418425606</v>
      </c>
      <c r="N230" s="23">
        <f t="shared" ref="N230:N243" si="195">L230+M230</f>
        <v>173053.60034184257</v>
      </c>
      <c r="O230" s="10" t="str">
        <f t="shared" ref="O230:O243" si="196">IF(J230=0," ","nov-dic 2014")</f>
        <v>nov-dic 2014</v>
      </c>
      <c r="P230" s="10" t="str">
        <f t="shared" ref="P230:P244" si="197">IF(J230=0," ","dic 2014-ene 2015")</f>
        <v>dic 2014-ene 2015</v>
      </c>
      <c r="Q230" s="24">
        <v>286</v>
      </c>
      <c r="R230" s="24">
        <v>223</v>
      </c>
      <c r="S230" s="35"/>
      <c r="T230" s="19"/>
      <c r="U230" s="19"/>
    </row>
    <row r="231" spans="2:21" x14ac:dyDescent="0.25">
      <c r="B231" s="90"/>
      <c r="C231" s="90"/>
      <c r="D231" s="2" t="s">
        <v>456</v>
      </c>
      <c r="E231" s="4">
        <v>309</v>
      </c>
      <c r="F231" s="8" t="s">
        <v>199</v>
      </c>
      <c r="G231" s="19"/>
      <c r="H231" s="19" t="s">
        <v>290</v>
      </c>
      <c r="I231" s="9">
        <v>205</v>
      </c>
      <c r="J231" s="70">
        <f t="shared" si="191"/>
        <v>2740.85</v>
      </c>
      <c r="K231" s="70">
        <f t="shared" si="192"/>
        <v>32.564250000000001</v>
      </c>
      <c r="L231" s="70">
        <f t="shared" si="193"/>
        <v>164252.15</v>
      </c>
      <c r="M231" s="71">
        <f t="shared" si="194"/>
        <v>6305.4849522967543</v>
      </c>
      <c r="N231" s="23">
        <f t="shared" si="195"/>
        <v>170557.63495229674</v>
      </c>
      <c r="O231" s="10" t="str">
        <f t="shared" si="196"/>
        <v>nov-dic 2014</v>
      </c>
      <c r="P231" s="10" t="str">
        <f t="shared" si="197"/>
        <v>dic 2014-ene 2015</v>
      </c>
      <c r="Q231" s="24">
        <v>207</v>
      </c>
      <c r="R231" s="24">
        <v>45</v>
      </c>
      <c r="S231" s="35"/>
      <c r="T231" s="19"/>
      <c r="U231" s="19"/>
    </row>
    <row r="232" spans="2:21" x14ac:dyDescent="0.25">
      <c r="B232" s="90"/>
      <c r="C232" s="90"/>
      <c r="D232" s="2" t="s">
        <v>457</v>
      </c>
      <c r="E232" s="4">
        <v>307</v>
      </c>
      <c r="F232" s="8" t="s">
        <v>201</v>
      </c>
      <c r="G232" s="19"/>
      <c r="H232" s="19" t="s">
        <v>290</v>
      </c>
      <c r="I232" s="9">
        <v>305</v>
      </c>
      <c r="J232" s="70">
        <f t="shared" si="191"/>
        <v>4077.85</v>
      </c>
      <c r="K232" s="70">
        <f t="shared" si="192"/>
        <v>48.449249999999999</v>
      </c>
      <c r="L232" s="70">
        <f t="shared" si="193"/>
        <v>244375.15</v>
      </c>
      <c r="M232" s="71">
        <f t="shared" si="194"/>
        <v>9381.3312704902928</v>
      </c>
      <c r="N232" s="23">
        <f t="shared" si="195"/>
        <v>253756.48127049027</v>
      </c>
      <c r="O232" s="10" t="str">
        <f t="shared" si="196"/>
        <v>nov-dic 2014</v>
      </c>
      <c r="P232" s="10" t="str">
        <f t="shared" si="197"/>
        <v>dic 2014-ene 2015</v>
      </c>
      <c r="Q232" s="24">
        <v>179</v>
      </c>
      <c r="R232" s="24">
        <v>225</v>
      </c>
      <c r="S232" s="35"/>
      <c r="T232" s="19"/>
      <c r="U232" s="19"/>
    </row>
    <row r="233" spans="2:21" x14ac:dyDescent="0.25">
      <c r="B233" s="90"/>
      <c r="C233" s="90"/>
      <c r="D233" s="2" t="s">
        <v>456</v>
      </c>
      <c r="E233" s="4">
        <v>309</v>
      </c>
      <c r="F233" s="8" t="s">
        <v>210</v>
      </c>
      <c r="G233" s="19"/>
      <c r="H233" s="19" t="s">
        <v>290</v>
      </c>
      <c r="I233" s="9">
        <v>122</v>
      </c>
      <c r="J233" s="70">
        <f t="shared" si="191"/>
        <v>1631.1399999999999</v>
      </c>
      <c r="K233" s="70">
        <f t="shared" si="192"/>
        <v>19.3797</v>
      </c>
      <c r="L233" s="70">
        <f t="shared" si="193"/>
        <v>97750.06</v>
      </c>
      <c r="M233" s="71">
        <f t="shared" si="194"/>
        <v>3752.5325081961169</v>
      </c>
      <c r="N233" s="23">
        <f t="shared" si="195"/>
        <v>101502.59250819612</v>
      </c>
      <c r="O233" s="10" t="str">
        <f t="shared" si="196"/>
        <v>nov-dic 2014</v>
      </c>
      <c r="P233" s="10" t="str">
        <f t="shared" si="197"/>
        <v>dic 2014-ene 2015</v>
      </c>
      <c r="Q233" s="24">
        <v>106</v>
      </c>
      <c r="R233" s="24">
        <v>45</v>
      </c>
      <c r="S233" s="35"/>
      <c r="T233" s="19"/>
      <c r="U233" s="19"/>
    </row>
    <row r="234" spans="2:21" x14ac:dyDescent="0.25">
      <c r="B234" s="90"/>
      <c r="C234" s="90"/>
      <c r="D234" s="2" t="s">
        <v>458</v>
      </c>
      <c r="E234" s="4">
        <v>306</v>
      </c>
      <c r="F234" s="8" t="s">
        <v>200</v>
      </c>
      <c r="G234" s="19"/>
      <c r="H234" s="19" t="s">
        <v>290</v>
      </c>
      <c r="I234" s="9">
        <v>289</v>
      </c>
      <c r="J234" s="70">
        <f t="shared" si="191"/>
        <v>3863.93</v>
      </c>
      <c r="K234" s="70">
        <f t="shared" si="192"/>
        <v>45.907649999999997</v>
      </c>
      <c r="L234" s="70">
        <f t="shared" si="193"/>
        <v>231555.47</v>
      </c>
      <c r="M234" s="71">
        <f t="shared" si="194"/>
        <v>8889.1958595793258</v>
      </c>
      <c r="N234" s="23">
        <f t="shared" si="195"/>
        <v>240444.66585957934</v>
      </c>
      <c r="O234" s="10" t="str">
        <f t="shared" si="196"/>
        <v>nov-dic 2014</v>
      </c>
      <c r="P234" s="10" t="str">
        <f t="shared" si="197"/>
        <v>dic 2014-ene 2015</v>
      </c>
      <c r="Q234" s="24">
        <v>171</v>
      </c>
      <c r="R234" s="24">
        <v>94</v>
      </c>
      <c r="S234" s="35"/>
      <c r="T234" s="19"/>
      <c r="U234" s="19"/>
    </row>
    <row r="235" spans="2:21" x14ac:dyDescent="0.25">
      <c r="B235" s="90"/>
      <c r="C235" s="90"/>
      <c r="D235" s="2" t="s">
        <v>459</v>
      </c>
      <c r="E235" s="4">
        <v>304</v>
      </c>
      <c r="F235" s="8" t="s">
        <v>202</v>
      </c>
      <c r="G235" s="19"/>
      <c r="H235" s="19" t="s">
        <v>290</v>
      </c>
      <c r="I235" s="9">
        <v>215</v>
      </c>
      <c r="J235" s="70">
        <f t="shared" si="191"/>
        <v>2874.5499999999997</v>
      </c>
      <c r="K235" s="70">
        <f t="shared" si="192"/>
        <v>34.152749999999997</v>
      </c>
      <c r="L235" s="70">
        <f t="shared" si="193"/>
        <v>172264.45</v>
      </c>
      <c r="M235" s="71">
        <f t="shared" si="194"/>
        <v>6613.0695841161078</v>
      </c>
      <c r="N235" s="23">
        <f t="shared" si="195"/>
        <v>178877.51958411612</v>
      </c>
      <c r="O235" s="10" t="str">
        <f t="shared" si="196"/>
        <v>nov-dic 2014</v>
      </c>
      <c r="P235" s="10" t="str">
        <f t="shared" si="197"/>
        <v>dic 2014-ene 2015</v>
      </c>
      <c r="Q235" s="24">
        <v>209</v>
      </c>
      <c r="R235" s="24">
        <v>164</v>
      </c>
      <c r="S235" s="35"/>
      <c r="T235" s="19"/>
      <c r="U235" s="19"/>
    </row>
    <row r="236" spans="2:21" x14ac:dyDescent="0.25">
      <c r="B236" s="90"/>
      <c r="C236" s="90"/>
      <c r="D236" s="2" t="s">
        <v>460</v>
      </c>
      <c r="E236" s="4">
        <v>301</v>
      </c>
      <c r="F236" s="8" t="s">
        <v>205</v>
      </c>
      <c r="G236" s="19"/>
      <c r="H236" s="19" t="s">
        <v>290</v>
      </c>
      <c r="I236" s="9">
        <v>141</v>
      </c>
      <c r="J236" s="70">
        <f t="shared" si="191"/>
        <v>1885.1699999999998</v>
      </c>
      <c r="K236" s="70">
        <f t="shared" si="192"/>
        <v>22.397849999999998</v>
      </c>
      <c r="L236" s="70">
        <f t="shared" si="193"/>
        <v>112973.43000000001</v>
      </c>
      <c r="M236" s="71">
        <f t="shared" si="194"/>
        <v>4336.9433086528888</v>
      </c>
      <c r="N236" s="23">
        <f t="shared" si="195"/>
        <v>117310.3733086529</v>
      </c>
      <c r="O236" s="10" t="str">
        <f t="shared" si="196"/>
        <v>nov-dic 2014</v>
      </c>
      <c r="P236" s="10" t="str">
        <f t="shared" si="197"/>
        <v>dic 2014-ene 2015</v>
      </c>
      <c r="Q236" s="24">
        <v>139</v>
      </c>
      <c r="R236" s="24">
        <v>67</v>
      </c>
      <c r="S236" s="35"/>
      <c r="T236" s="19"/>
      <c r="U236" s="19"/>
    </row>
    <row r="237" spans="2:21" x14ac:dyDescent="0.25">
      <c r="B237" s="90"/>
      <c r="C237" s="90"/>
      <c r="D237" s="2" t="s">
        <v>461</v>
      </c>
      <c r="E237" s="4">
        <v>302</v>
      </c>
      <c r="F237" s="8" t="s">
        <v>206</v>
      </c>
      <c r="G237" s="19"/>
      <c r="H237" s="19" t="s">
        <v>290</v>
      </c>
      <c r="I237" s="9">
        <v>186</v>
      </c>
      <c r="J237" s="70">
        <f t="shared" si="191"/>
        <v>2486.8199999999997</v>
      </c>
      <c r="K237" s="70">
        <f t="shared" si="192"/>
        <v>29.546099999999999</v>
      </c>
      <c r="L237" s="70">
        <f t="shared" si="193"/>
        <v>149028.78</v>
      </c>
      <c r="M237" s="71">
        <f t="shared" si="194"/>
        <v>5721.0741518399818</v>
      </c>
      <c r="N237" s="23">
        <f t="shared" si="195"/>
        <v>154749.85415183997</v>
      </c>
      <c r="O237" s="10" t="str">
        <f t="shared" si="196"/>
        <v>nov-dic 2014</v>
      </c>
      <c r="P237" s="10" t="str">
        <f t="shared" si="197"/>
        <v>dic 2014-ene 2015</v>
      </c>
      <c r="Q237" s="24">
        <v>214</v>
      </c>
      <c r="R237" s="24">
        <v>112</v>
      </c>
      <c r="S237" s="35"/>
      <c r="T237" s="19"/>
      <c r="U237" s="19"/>
    </row>
    <row r="238" spans="2:21" x14ac:dyDescent="0.25">
      <c r="B238" s="90"/>
      <c r="C238" s="90"/>
      <c r="D238" s="2" t="s">
        <v>459</v>
      </c>
      <c r="E238" s="4">
        <v>304</v>
      </c>
      <c r="F238" s="8" t="s">
        <v>204</v>
      </c>
      <c r="G238" s="19"/>
      <c r="H238" s="19" t="s">
        <v>290</v>
      </c>
      <c r="I238" s="9">
        <v>97</v>
      </c>
      <c r="J238" s="70">
        <f t="shared" si="191"/>
        <v>1296.8899999999999</v>
      </c>
      <c r="K238" s="70">
        <f t="shared" si="192"/>
        <v>15.408449999999998</v>
      </c>
      <c r="L238" s="70">
        <f t="shared" si="193"/>
        <v>77719.31</v>
      </c>
      <c r="M238" s="71">
        <f t="shared" si="194"/>
        <v>2983.5709286477322</v>
      </c>
      <c r="N238" s="23">
        <f t="shared" si="195"/>
        <v>80702.880928647734</v>
      </c>
      <c r="O238" s="10" t="str">
        <f t="shared" si="196"/>
        <v>nov-dic 2014</v>
      </c>
      <c r="P238" s="10" t="str">
        <f t="shared" si="197"/>
        <v>dic 2014-ene 2015</v>
      </c>
      <c r="Q238" s="24">
        <v>89</v>
      </c>
      <c r="R238" s="24">
        <v>65</v>
      </c>
      <c r="S238" s="35"/>
      <c r="T238" s="19"/>
      <c r="U238" s="19"/>
    </row>
    <row r="239" spans="2:21" x14ac:dyDescent="0.25">
      <c r="B239" s="90"/>
      <c r="C239" s="90"/>
      <c r="D239" s="2" t="s">
        <v>462</v>
      </c>
      <c r="E239" s="4">
        <v>311</v>
      </c>
      <c r="F239" s="8" t="s">
        <v>197</v>
      </c>
      <c r="G239" s="19"/>
      <c r="H239" s="19" t="s">
        <v>290</v>
      </c>
      <c r="I239" s="9">
        <v>531</v>
      </c>
      <c r="J239" s="70">
        <f t="shared" si="191"/>
        <v>7099.4699999999993</v>
      </c>
      <c r="K239" s="70">
        <f t="shared" si="192"/>
        <v>84.349350000000001</v>
      </c>
      <c r="L239" s="70">
        <f t="shared" si="193"/>
        <v>425453.13</v>
      </c>
      <c r="M239" s="71">
        <f t="shared" si="194"/>
        <v>16332.74394960769</v>
      </c>
      <c r="N239" s="23">
        <f t="shared" si="195"/>
        <v>441785.87394960772</v>
      </c>
      <c r="O239" s="10" t="str">
        <f t="shared" si="196"/>
        <v>nov-dic 2014</v>
      </c>
      <c r="P239" s="10" t="str">
        <f t="shared" si="197"/>
        <v>dic 2014-ene 2015</v>
      </c>
      <c r="Q239" s="24">
        <v>308</v>
      </c>
      <c r="R239" s="24">
        <v>212</v>
      </c>
      <c r="S239" s="35"/>
      <c r="T239" s="19"/>
      <c r="U239" s="19"/>
    </row>
    <row r="240" spans="2:21" x14ac:dyDescent="0.25">
      <c r="B240" s="90"/>
      <c r="C240" s="90"/>
      <c r="D240" s="2" t="s">
        <v>463</v>
      </c>
      <c r="E240" s="4">
        <v>305</v>
      </c>
      <c r="F240" s="8" t="s">
        <v>203</v>
      </c>
      <c r="G240" s="19"/>
      <c r="H240" s="19" t="s">
        <v>290</v>
      </c>
      <c r="I240" s="9">
        <v>81</v>
      </c>
      <c r="J240" s="70">
        <f t="shared" si="191"/>
        <v>1082.97</v>
      </c>
      <c r="K240" s="70">
        <f t="shared" si="192"/>
        <v>12.866849999999999</v>
      </c>
      <c r="L240" s="70">
        <f t="shared" si="193"/>
        <v>64899.630000000005</v>
      </c>
      <c r="M240" s="71">
        <f t="shared" si="194"/>
        <v>2491.4355177367665</v>
      </c>
      <c r="N240" s="23">
        <f t="shared" si="195"/>
        <v>67391.065517736773</v>
      </c>
      <c r="O240" s="10" t="str">
        <f t="shared" si="196"/>
        <v>nov-dic 2014</v>
      </c>
      <c r="P240" s="10" t="str">
        <f t="shared" si="197"/>
        <v>dic 2014-ene 2015</v>
      </c>
      <c r="Q240" s="24">
        <v>85</v>
      </c>
      <c r="R240" s="24">
        <v>23</v>
      </c>
      <c r="S240" s="35"/>
      <c r="T240" s="19"/>
      <c r="U240" s="19"/>
    </row>
    <row r="241" spans="2:21" x14ac:dyDescent="0.25">
      <c r="B241" s="90"/>
      <c r="C241" s="90"/>
      <c r="D241" s="2" t="s">
        <v>460</v>
      </c>
      <c r="E241" s="4">
        <v>301</v>
      </c>
      <c r="F241" s="8" t="s">
        <v>207</v>
      </c>
      <c r="G241" s="19"/>
      <c r="H241" s="19" t="s">
        <v>290</v>
      </c>
      <c r="I241" s="9">
        <v>330</v>
      </c>
      <c r="J241" s="70">
        <f t="shared" si="191"/>
        <v>4412.0999999999995</v>
      </c>
      <c r="K241" s="70">
        <f t="shared" si="192"/>
        <v>52.420499999999997</v>
      </c>
      <c r="L241" s="70">
        <f t="shared" si="193"/>
        <v>264405.90000000002</v>
      </c>
      <c r="M241" s="71">
        <f t="shared" si="194"/>
        <v>10150.292850038677</v>
      </c>
      <c r="N241" s="23">
        <f t="shared" si="195"/>
        <v>274556.1928500387</v>
      </c>
      <c r="O241" s="10" t="str">
        <f t="shared" si="196"/>
        <v>nov-dic 2014</v>
      </c>
      <c r="P241" s="10" t="str">
        <f t="shared" si="197"/>
        <v>dic 2014-ene 2015</v>
      </c>
      <c r="Q241" s="24">
        <v>358</v>
      </c>
      <c r="R241" s="24">
        <v>98</v>
      </c>
      <c r="S241" s="35"/>
      <c r="T241" s="19"/>
      <c r="U241" s="19"/>
    </row>
    <row r="242" spans="2:21" x14ac:dyDescent="0.25">
      <c r="B242" s="90"/>
      <c r="C242" s="90"/>
      <c r="D242" s="2" t="s">
        <v>464</v>
      </c>
      <c r="E242" s="4">
        <v>310</v>
      </c>
      <c r="F242" s="8" t="s">
        <v>208</v>
      </c>
      <c r="G242" s="19"/>
      <c r="H242" s="19" t="s">
        <v>290</v>
      </c>
      <c r="I242" s="9">
        <v>147</v>
      </c>
      <c r="J242" s="70">
        <f t="shared" si="191"/>
        <v>1965.3899999999999</v>
      </c>
      <c r="K242" s="70">
        <f t="shared" si="192"/>
        <v>23.350949999999997</v>
      </c>
      <c r="L242" s="70">
        <f t="shared" si="193"/>
        <v>117780.81</v>
      </c>
      <c r="M242" s="71">
        <f t="shared" si="194"/>
        <v>4521.4940877445015</v>
      </c>
      <c r="N242" s="23">
        <f t="shared" si="195"/>
        <v>122302.3040877445</v>
      </c>
      <c r="O242" s="10" t="str">
        <f t="shared" si="196"/>
        <v>nov-dic 2014</v>
      </c>
      <c r="P242" s="10" t="str">
        <f t="shared" si="197"/>
        <v>dic 2014-ene 2015</v>
      </c>
      <c r="Q242" s="24">
        <v>113</v>
      </c>
      <c r="R242" s="24">
        <v>63</v>
      </c>
      <c r="S242" s="35"/>
      <c r="T242" s="19"/>
      <c r="U242" s="19"/>
    </row>
    <row r="243" spans="2:21" x14ac:dyDescent="0.25">
      <c r="B243" s="90"/>
      <c r="C243" s="90"/>
      <c r="D243" s="2" t="s">
        <v>465</v>
      </c>
      <c r="E243" s="4">
        <v>308</v>
      </c>
      <c r="F243" s="8" t="s">
        <v>209</v>
      </c>
      <c r="G243" s="19"/>
      <c r="H243" s="19" t="s">
        <v>290</v>
      </c>
      <c r="I243" s="9">
        <v>155</v>
      </c>
      <c r="J243" s="70">
        <f t="shared" si="191"/>
        <v>2072.35</v>
      </c>
      <c r="K243" s="70">
        <f t="shared" si="192"/>
        <v>24.621749999999999</v>
      </c>
      <c r="L243" s="70">
        <f t="shared" si="193"/>
        <v>124190.65000000001</v>
      </c>
      <c r="M243" s="71">
        <f t="shared" si="194"/>
        <v>4767.561793199985</v>
      </c>
      <c r="N243" s="23">
        <f t="shared" si="195"/>
        <v>128958.2117932</v>
      </c>
      <c r="O243" s="10" t="str">
        <f t="shared" si="196"/>
        <v>nov-dic 2014</v>
      </c>
      <c r="P243" s="10" t="str">
        <f t="shared" si="197"/>
        <v>dic 2014-ene 2015</v>
      </c>
      <c r="Q243" s="24">
        <v>93</v>
      </c>
      <c r="R243" s="24">
        <v>40</v>
      </c>
      <c r="S243" s="35"/>
      <c r="T243" s="19"/>
      <c r="U243" s="19"/>
    </row>
    <row r="244" spans="2:21" x14ac:dyDescent="0.25">
      <c r="B244" s="90"/>
      <c r="C244" s="90"/>
      <c r="D244" s="2" t="s">
        <v>466</v>
      </c>
      <c r="E244" s="4">
        <v>300</v>
      </c>
      <c r="F244" s="8" t="s">
        <v>254</v>
      </c>
      <c r="G244" s="19"/>
      <c r="H244" s="19" t="s">
        <v>290</v>
      </c>
      <c r="I244" s="9"/>
      <c r="J244" s="70"/>
      <c r="K244" s="70"/>
      <c r="L244" s="70"/>
      <c r="M244" s="71"/>
      <c r="N244" s="23"/>
      <c r="O244" s="10"/>
      <c r="P244" s="10" t="str">
        <f t="shared" si="197"/>
        <v xml:space="preserve"> </v>
      </c>
      <c r="Q244" s="8"/>
      <c r="R244" s="24"/>
      <c r="S244" s="35"/>
      <c r="T244" s="19"/>
      <c r="U244" s="19"/>
    </row>
    <row r="245" spans="2:21" x14ac:dyDescent="0.25">
      <c r="B245" s="25"/>
      <c r="C245" s="25"/>
      <c r="D245" s="26"/>
      <c r="E245" s="27"/>
      <c r="F245" s="26"/>
      <c r="G245" s="28"/>
      <c r="H245" s="28"/>
      <c r="I245" s="31">
        <f>SUM(I230:I244)</f>
        <v>3012</v>
      </c>
      <c r="J245" s="72">
        <f>SUM(J230:J244)</f>
        <v>40270.439999999995</v>
      </c>
      <c r="K245" s="72">
        <f>SUM(K230:K244)</f>
        <v>478.45620000000008</v>
      </c>
      <c r="L245" s="72">
        <f t="shared" ref="L245:N245" si="198">SUM(L230:L244)</f>
        <v>2413304.7599999998</v>
      </c>
      <c r="M245" s="72">
        <f t="shared" si="198"/>
        <v>92644.491103989378</v>
      </c>
      <c r="N245" s="72">
        <f t="shared" si="198"/>
        <v>2505949.2511039898</v>
      </c>
      <c r="O245" s="29"/>
      <c r="P245" s="29"/>
      <c r="Q245" s="31">
        <f t="shared" ref="Q245:U245" si="199">SUM(Q230:Q244)</f>
        <v>2557</v>
      </c>
      <c r="R245" s="31">
        <f t="shared" si="199"/>
        <v>1476</v>
      </c>
      <c r="S245" s="31">
        <f t="shared" si="199"/>
        <v>0</v>
      </c>
      <c r="T245" s="31">
        <f t="shared" si="199"/>
        <v>0</v>
      </c>
      <c r="U245" s="31">
        <f t="shared" si="199"/>
        <v>0</v>
      </c>
    </row>
    <row r="246" spans="2:21" x14ac:dyDescent="0.25">
      <c r="B246" s="90" t="s">
        <v>211</v>
      </c>
      <c r="C246" s="90">
        <v>459</v>
      </c>
      <c r="D246" s="2" t="s">
        <v>467</v>
      </c>
      <c r="E246" s="4">
        <v>302</v>
      </c>
      <c r="F246" s="8" t="s">
        <v>213</v>
      </c>
      <c r="G246" s="19"/>
      <c r="H246" s="19" t="s">
        <v>290</v>
      </c>
      <c r="I246" s="9">
        <v>110</v>
      </c>
      <c r="J246" s="70">
        <f t="shared" ref="J246:J255" si="200">I246*$I$277</f>
        <v>1470.6999999999998</v>
      </c>
      <c r="K246" s="70">
        <f t="shared" ref="K246:K255" si="201">I246*$I$278</f>
        <v>17.473499999999998</v>
      </c>
      <c r="L246" s="70">
        <f t="shared" ref="L246:L255" si="202">I246*$I$279</f>
        <v>88135.3</v>
      </c>
      <c r="M246" s="71">
        <f t="shared" ref="M246:M255" si="203">$I$280*J246</f>
        <v>3383.430950012892</v>
      </c>
      <c r="N246" s="23">
        <f t="shared" ref="N246:N255" si="204">L246+M246</f>
        <v>91518.73095001289</v>
      </c>
      <c r="O246" s="10" t="str">
        <f t="shared" ref="O246:O255" si="205">IF(J246=0," ","nov-dic 2014")</f>
        <v>nov-dic 2014</v>
      </c>
      <c r="P246" s="10" t="str">
        <f t="shared" ref="P246:P256" si="206">IF(J246=0," ","dic 2014-ene 2015")</f>
        <v>dic 2014-ene 2015</v>
      </c>
      <c r="Q246" s="24">
        <v>155</v>
      </c>
      <c r="R246" s="24">
        <v>13</v>
      </c>
      <c r="S246" s="35"/>
      <c r="T246" s="19"/>
      <c r="U246" s="19"/>
    </row>
    <row r="247" spans="2:21" x14ac:dyDescent="0.25">
      <c r="B247" s="90"/>
      <c r="C247" s="90"/>
      <c r="D247" s="2" t="s">
        <v>468</v>
      </c>
      <c r="E247" s="4">
        <v>301</v>
      </c>
      <c r="F247" s="8" t="s">
        <v>216</v>
      </c>
      <c r="G247" s="19"/>
      <c r="H247" s="19" t="s">
        <v>290</v>
      </c>
      <c r="I247" s="9">
        <v>130</v>
      </c>
      <c r="J247" s="70">
        <f t="shared" si="200"/>
        <v>1738.1</v>
      </c>
      <c r="K247" s="70">
        <f t="shared" si="201"/>
        <v>20.650499999999997</v>
      </c>
      <c r="L247" s="70">
        <f t="shared" si="202"/>
        <v>104159.90000000001</v>
      </c>
      <c r="M247" s="71">
        <f t="shared" si="203"/>
        <v>3998.6002136516004</v>
      </c>
      <c r="N247" s="23">
        <f t="shared" si="204"/>
        <v>108158.50021365161</v>
      </c>
      <c r="O247" s="10" t="str">
        <f t="shared" si="205"/>
        <v>nov-dic 2014</v>
      </c>
      <c r="P247" s="10" t="str">
        <f t="shared" si="206"/>
        <v>dic 2014-ene 2015</v>
      </c>
      <c r="Q247" s="24">
        <v>99</v>
      </c>
      <c r="R247" s="24">
        <v>15</v>
      </c>
      <c r="S247" s="35"/>
      <c r="T247" s="19"/>
      <c r="U247" s="19"/>
    </row>
    <row r="248" spans="2:21" x14ac:dyDescent="0.25">
      <c r="B248" s="90"/>
      <c r="C248" s="90"/>
      <c r="D248" s="2" t="s">
        <v>467</v>
      </c>
      <c r="E248" s="4">
        <v>302</v>
      </c>
      <c r="F248" s="8" t="s">
        <v>214</v>
      </c>
      <c r="G248" s="19"/>
      <c r="H248" s="19" t="s">
        <v>290</v>
      </c>
      <c r="I248" s="9">
        <v>70</v>
      </c>
      <c r="J248" s="70">
        <f t="shared" si="200"/>
        <v>935.9</v>
      </c>
      <c r="K248" s="70">
        <f t="shared" si="201"/>
        <v>11.119499999999999</v>
      </c>
      <c r="L248" s="70">
        <f t="shared" si="202"/>
        <v>56086.1</v>
      </c>
      <c r="M248" s="71">
        <f t="shared" si="203"/>
        <v>2153.0924227354772</v>
      </c>
      <c r="N248" s="23">
        <f t="shared" si="204"/>
        <v>58239.192422735476</v>
      </c>
      <c r="O248" s="10" t="str">
        <f t="shared" si="205"/>
        <v>nov-dic 2014</v>
      </c>
      <c r="P248" s="10" t="str">
        <f t="shared" si="206"/>
        <v>dic 2014-ene 2015</v>
      </c>
      <c r="Q248" s="24">
        <v>79</v>
      </c>
      <c r="R248" s="24">
        <v>17</v>
      </c>
      <c r="S248" s="35"/>
      <c r="T248" s="19"/>
      <c r="U248" s="19"/>
    </row>
    <row r="249" spans="2:21" x14ac:dyDescent="0.25">
      <c r="B249" s="90"/>
      <c r="C249" s="90"/>
      <c r="D249" s="2" t="s">
        <v>469</v>
      </c>
      <c r="E249" s="4">
        <v>305</v>
      </c>
      <c r="F249" s="8" t="s">
        <v>215</v>
      </c>
      <c r="G249" s="19"/>
      <c r="H249" s="19" t="s">
        <v>290</v>
      </c>
      <c r="I249" s="9">
        <v>184</v>
      </c>
      <c r="J249" s="70">
        <f t="shared" si="200"/>
        <v>2460.08</v>
      </c>
      <c r="K249" s="70">
        <f t="shared" si="201"/>
        <v>29.228399999999997</v>
      </c>
      <c r="L249" s="70">
        <f t="shared" si="202"/>
        <v>147426.32</v>
      </c>
      <c r="M249" s="71">
        <f t="shared" si="203"/>
        <v>5659.5572254761109</v>
      </c>
      <c r="N249" s="23">
        <f t="shared" si="204"/>
        <v>153085.87722547611</v>
      </c>
      <c r="O249" s="10" t="str">
        <f t="shared" si="205"/>
        <v>nov-dic 2014</v>
      </c>
      <c r="P249" s="10" t="str">
        <f t="shared" si="206"/>
        <v>dic 2014-ene 2015</v>
      </c>
      <c r="Q249" s="24">
        <v>188</v>
      </c>
      <c r="R249" s="24">
        <v>36</v>
      </c>
      <c r="S249" s="35"/>
      <c r="T249" s="19"/>
      <c r="U249" s="19"/>
    </row>
    <row r="250" spans="2:21" x14ac:dyDescent="0.25">
      <c r="B250" s="90"/>
      <c r="C250" s="90"/>
      <c r="D250" s="2" t="s">
        <v>467</v>
      </c>
      <c r="E250" s="4">
        <v>302</v>
      </c>
      <c r="F250" s="8" t="s">
        <v>217</v>
      </c>
      <c r="G250" s="19"/>
      <c r="H250" s="19" t="s">
        <v>290</v>
      </c>
      <c r="I250" s="9">
        <v>198</v>
      </c>
      <c r="J250" s="70">
        <f t="shared" si="200"/>
        <v>2647.2599999999998</v>
      </c>
      <c r="K250" s="70">
        <f t="shared" si="201"/>
        <v>31.452299999999997</v>
      </c>
      <c r="L250" s="70">
        <f t="shared" si="202"/>
        <v>158643.54</v>
      </c>
      <c r="M250" s="71">
        <f t="shared" si="203"/>
        <v>6090.1757100232062</v>
      </c>
      <c r="N250" s="23">
        <f t="shared" si="204"/>
        <v>164733.71571002321</v>
      </c>
      <c r="O250" s="10" t="str">
        <f t="shared" si="205"/>
        <v>nov-dic 2014</v>
      </c>
      <c r="P250" s="10" t="str">
        <f t="shared" si="206"/>
        <v>dic 2014-ene 2015</v>
      </c>
      <c r="Q250" s="24">
        <v>196</v>
      </c>
      <c r="R250" s="24">
        <v>26</v>
      </c>
      <c r="S250" s="35"/>
      <c r="T250" s="19"/>
      <c r="U250" s="19"/>
    </row>
    <row r="251" spans="2:21" x14ac:dyDescent="0.25">
      <c r="B251" s="90"/>
      <c r="C251" s="90"/>
      <c r="D251" s="2" t="s">
        <v>470</v>
      </c>
      <c r="E251" s="4">
        <v>300</v>
      </c>
      <c r="F251" s="8" t="s">
        <v>212</v>
      </c>
      <c r="G251" s="19"/>
      <c r="H251" s="19" t="s">
        <v>290</v>
      </c>
      <c r="I251" s="9">
        <v>292</v>
      </c>
      <c r="J251" s="70">
        <f t="shared" si="200"/>
        <v>3904.04</v>
      </c>
      <c r="K251" s="70">
        <f t="shared" si="201"/>
        <v>46.3842</v>
      </c>
      <c r="L251" s="70">
        <f t="shared" si="202"/>
        <v>233959.16</v>
      </c>
      <c r="M251" s="71">
        <f t="shared" si="203"/>
        <v>8981.4712491251339</v>
      </c>
      <c r="N251" s="23">
        <f t="shared" si="204"/>
        <v>242940.63124912514</v>
      </c>
      <c r="O251" s="10" t="str">
        <f t="shared" si="205"/>
        <v>nov-dic 2014</v>
      </c>
      <c r="P251" s="10" t="str">
        <f t="shared" si="206"/>
        <v>dic 2014-ene 2015</v>
      </c>
      <c r="Q251" s="24">
        <v>358</v>
      </c>
      <c r="R251" s="24">
        <v>52</v>
      </c>
      <c r="S251" s="35"/>
      <c r="T251" s="19"/>
      <c r="U251" s="19"/>
    </row>
    <row r="252" spans="2:21" x14ac:dyDescent="0.25">
      <c r="B252" s="90"/>
      <c r="C252" s="90"/>
      <c r="D252" s="2" t="s">
        <v>468</v>
      </c>
      <c r="E252" s="4">
        <v>301</v>
      </c>
      <c r="F252" s="8" t="s">
        <v>218</v>
      </c>
      <c r="G252" s="19"/>
      <c r="H252" s="19" t="s">
        <v>290</v>
      </c>
      <c r="I252" s="9">
        <v>141</v>
      </c>
      <c r="J252" s="70">
        <f t="shared" si="200"/>
        <v>1885.1699999999998</v>
      </c>
      <c r="K252" s="70">
        <f t="shared" si="201"/>
        <v>22.397849999999998</v>
      </c>
      <c r="L252" s="70">
        <f t="shared" si="202"/>
        <v>112973.43000000001</v>
      </c>
      <c r="M252" s="71">
        <f t="shared" si="203"/>
        <v>4336.9433086528888</v>
      </c>
      <c r="N252" s="23">
        <f t="shared" si="204"/>
        <v>117310.3733086529</v>
      </c>
      <c r="O252" s="10" t="str">
        <f t="shared" si="205"/>
        <v>nov-dic 2014</v>
      </c>
      <c r="P252" s="10" t="str">
        <f t="shared" si="206"/>
        <v>dic 2014-ene 2015</v>
      </c>
      <c r="Q252" s="24">
        <v>160</v>
      </c>
      <c r="R252" s="24">
        <v>22</v>
      </c>
      <c r="S252" s="35"/>
      <c r="T252" s="19"/>
      <c r="U252" s="19"/>
    </row>
    <row r="253" spans="2:21" x14ac:dyDescent="0.25">
      <c r="B253" s="90"/>
      <c r="C253" s="90"/>
      <c r="D253" s="2" t="s">
        <v>470</v>
      </c>
      <c r="E253" s="4">
        <v>300</v>
      </c>
      <c r="F253" s="8" t="s">
        <v>219</v>
      </c>
      <c r="G253" s="19"/>
      <c r="H253" s="19" t="s">
        <v>290</v>
      </c>
      <c r="I253" s="9">
        <v>200</v>
      </c>
      <c r="J253" s="70">
        <f t="shared" si="200"/>
        <v>2674</v>
      </c>
      <c r="K253" s="70">
        <f t="shared" si="201"/>
        <v>31.77</v>
      </c>
      <c r="L253" s="70">
        <f t="shared" si="202"/>
        <v>160246</v>
      </c>
      <c r="M253" s="71">
        <f t="shared" si="203"/>
        <v>6151.6926363870771</v>
      </c>
      <c r="N253" s="23">
        <f t="shared" si="204"/>
        <v>166397.69263638707</v>
      </c>
      <c r="O253" s="10" t="str">
        <f t="shared" si="205"/>
        <v>nov-dic 2014</v>
      </c>
      <c r="P253" s="10" t="str">
        <f t="shared" si="206"/>
        <v>dic 2014-ene 2015</v>
      </c>
      <c r="Q253" s="24">
        <v>244</v>
      </c>
      <c r="R253" s="24">
        <v>41</v>
      </c>
      <c r="S253" s="35"/>
      <c r="T253" s="19"/>
      <c r="U253" s="19"/>
    </row>
    <row r="254" spans="2:21" x14ac:dyDescent="0.25">
      <c r="B254" s="90"/>
      <c r="C254" s="90"/>
      <c r="D254" s="2" t="s">
        <v>468</v>
      </c>
      <c r="E254" s="4">
        <v>301</v>
      </c>
      <c r="F254" s="8" t="s">
        <v>220</v>
      </c>
      <c r="G254" s="19"/>
      <c r="H254" s="19" t="s">
        <v>290</v>
      </c>
      <c r="I254" s="9">
        <v>385</v>
      </c>
      <c r="J254" s="70">
        <f t="shared" si="200"/>
        <v>5147.45</v>
      </c>
      <c r="K254" s="70">
        <f t="shared" si="201"/>
        <v>61.157249999999998</v>
      </c>
      <c r="L254" s="70">
        <f t="shared" si="202"/>
        <v>308473.55</v>
      </c>
      <c r="M254" s="71">
        <f t="shared" si="203"/>
        <v>11842.008325045124</v>
      </c>
      <c r="N254" s="23">
        <f t="shared" si="204"/>
        <v>320315.5583250451</v>
      </c>
      <c r="O254" s="10" t="str">
        <f t="shared" si="205"/>
        <v>nov-dic 2014</v>
      </c>
      <c r="P254" s="10" t="str">
        <f t="shared" si="206"/>
        <v>dic 2014-ene 2015</v>
      </c>
      <c r="Q254" s="24">
        <v>334</v>
      </c>
      <c r="R254" s="24">
        <v>18</v>
      </c>
      <c r="S254" s="35"/>
      <c r="T254" s="19"/>
      <c r="U254" s="19"/>
    </row>
    <row r="255" spans="2:21" x14ac:dyDescent="0.25">
      <c r="B255" s="90"/>
      <c r="C255" s="90"/>
      <c r="D255" s="2" t="s">
        <v>471</v>
      </c>
      <c r="E255" s="4">
        <v>303</v>
      </c>
      <c r="F255" s="8" t="s">
        <v>221</v>
      </c>
      <c r="G255" s="19"/>
      <c r="H255" s="19" t="s">
        <v>290</v>
      </c>
      <c r="I255" s="9">
        <v>145</v>
      </c>
      <c r="J255" s="70">
        <f t="shared" si="200"/>
        <v>1938.6499999999999</v>
      </c>
      <c r="K255" s="70">
        <f t="shared" si="201"/>
        <v>23.033249999999999</v>
      </c>
      <c r="L255" s="70">
        <f t="shared" si="202"/>
        <v>116178.35</v>
      </c>
      <c r="M255" s="71">
        <f t="shared" si="203"/>
        <v>4459.9771613806306</v>
      </c>
      <c r="N255" s="23">
        <f t="shared" si="204"/>
        <v>120638.32716138064</v>
      </c>
      <c r="O255" s="10" t="str">
        <f t="shared" si="205"/>
        <v>nov-dic 2014</v>
      </c>
      <c r="P255" s="10" t="str">
        <f t="shared" si="206"/>
        <v>dic 2014-ene 2015</v>
      </c>
      <c r="Q255" s="24">
        <v>204</v>
      </c>
      <c r="R255" s="24">
        <v>51</v>
      </c>
      <c r="S255" s="35"/>
      <c r="T255" s="19"/>
      <c r="U255" s="19"/>
    </row>
    <row r="256" spans="2:21" x14ac:dyDescent="0.25">
      <c r="B256" s="90"/>
      <c r="C256" s="90"/>
      <c r="D256" s="2" t="s">
        <v>470</v>
      </c>
      <c r="E256" s="4">
        <v>300</v>
      </c>
      <c r="F256" s="8" t="s">
        <v>258</v>
      </c>
      <c r="G256" s="19"/>
      <c r="H256" s="19" t="s">
        <v>290</v>
      </c>
      <c r="I256" s="9"/>
      <c r="J256" s="70"/>
      <c r="K256" s="70"/>
      <c r="L256" s="70"/>
      <c r="M256" s="71"/>
      <c r="N256" s="23"/>
      <c r="O256" s="10"/>
      <c r="P256" s="10" t="str">
        <f t="shared" si="206"/>
        <v xml:space="preserve"> </v>
      </c>
      <c r="Q256" s="8"/>
      <c r="R256" s="36"/>
      <c r="S256" s="35"/>
      <c r="T256" s="19"/>
      <c r="U256" s="19"/>
    </row>
    <row r="257" spans="2:21" x14ac:dyDescent="0.25">
      <c r="B257" s="25"/>
      <c r="C257" s="25"/>
      <c r="D257" s="26"/>
      <c r="E257" s="27"/>
      <c r="F257" s="26"/>
      <c r="G257" s="28"/>
      <c r="H257" s="28"/>
      <c r="I257" s="31">
        <f>SUM(I246:I256)</f>
        <v>1855</v>
      </c>
      <c r="J257" s="72">
        <f>SUM(J246:J256)</f>
        <v>24801.350000000002</v>
      </c>
      <c r="K257" s="72">
        <f>SUM(K246:K256)</f>
        <v>294.66674999999998</v>
      </c>
      <c r="L257" s="72">
        <f t="shared" ref="L257:N257" si="207">SUM(L246:L256)</f>
        <v>1486281.6500000001</v>
      </c>
      <c r="M257" s="72">
        <f t="shared" si="207"/>
        <v>57056.949202490148</v>
      </c>
      <c r="N257" s="72">
        <f t="shared" si="207"/>
        <v>1543338.5992024899</v>
      </c>
      <c r="O257" s="29"/>
      <c r="P257" s="29"/>
      <c r="Q257" s="31">
        <f t="shared" ref="Q257:U257" si="208">SUM(Q246:Q256)</f>
        <v>2017</v>
      </c>
      <c r="R257" s="31">
        <f t="shared" si="208"/>
        <v>291</v>
      </c>
      <c r="S257" s="31">
        <f t="shared" si="208"/>
        <v>0</v>
      </c>
      <c r="T257" s="31">
        <f t="shared" si="208"/>
        <v>0</v>
      </c>
      <c r="U257" s="31">
        <f t="shared" si="208"/>
        <v>0</v>
      </c>
    </row>
    <row r="258" spans="2:21" x14ac:dyDescent="0.25">
      <c r="B258" s="90" t="s">
        <v>222</v>
      </c>
      <c r="C258" s="90">
        <v>460</v>
      </c>
      <c r="D258" s="34" t="s">
        <v>472</v>
      </c>
      <c r="E258" s="4">
        <v>300</v>
      </c>
      <c r="F258" s="8" t="s">
        <v>226</v>
      </c>
      <c r="G258" s="19"/>
      <c r="H258" s="19" t="s">
        <v>290</v>
      </c>
      <c r="I258" s="9">
        <v>47</v>
      </c>
      <c r="J258" s="70">
        <f t="shared" ref="J258:J261" si="209">I258*$I$277</f>
        <v>628.39</v>
      </c>
      <c r="K258" s="70">
        <f t="shared" ref="K258:K261" si="210">I258*$I$278</f>
        <v>7.4659499999999994</v>
      </c>
      <c r="L258" s="70">
        <f t="shared" ref="L258:L261" si="211">I258*$I$279</f>
        <v>37657.81</v>
      </c>
      <c r="M258" s="71">
        <f t="shared" ref="M258:M261" si="212">$I$280*J258</f>
        <v>1445.6477695509632</v>
      </c>
      <c r="N258" s="23">
        <f t="shared" ref="N258:N261" si="213">L258+M258</f>
        <v>39103.457769550958</v>
      </c>
      <c r="O258" s="10" t="str">
        <f t="shared" ref="O258:O261" si="214">IF(J258=0," ","nov-dic 2014")</f>
        <v>nov-dic 2014</v>
      </c>
      <c r="P258" s="10" t="str">
        <f t="shared" ref="P258:P262" si="215">IF(J258=0," ","dic 2014-ene 2015")</f>
        <v>dic 2014-ene 2015</v>
      </c>
      <c r="Q258" s="24">
        <v>30</v>
      </c>
      <c r="R258" s="24">
        <v>8</v>
      </c>
      <c r="S258" s="8"/>
      <c r="T258" s="19"/>
      <c r="U258" s="19"/>
    </row>
    <row r="259" spans="2:21" x14ac:dyDescent="0.25">
      <c r="B259" s="90"/>
      <c r="C259" s="90"/>
      <c r="D259" s="34" t="s">
        <v>472</v>
      </c>
      <c r="E259" s="4">
        <v>300</v>
      </c>
      <c r="F259" s="8" t="s">
        <v>224</v>
      </c>
      <c r="G259" s="19"/>
      <c r="H259" s="19" t="s">
        <v>290</v>
      </c>
      <c r="I259" s="9">
        <v>37</v>
      </c>
      <c r="J259" s="70">
        <f t="shared" si="209"/>
        <v>494.69</v>
      </c>
      <c r="K259" s="70">
        <f t="shared" si="210"/>
        <v>5.8774499999999996</v>
      </c>
      <c r="L259" s="70">
        <f t="shared" si="211"/>
        <v>29645.510000000002</v>
      </c>
      <c r="M259" s="71">
        <f t="shared" si="212"/>
        <v>1138.0631377316092</v>
      </c>
      <c r="N259" s="23">
        <f t="shared" si="213"/>
        <v>30783.573137731611</v>
      </c>
      <c r="O259" s="10" t="str">
        <f t="shared" si="214"/>
        <v>nov-dic 2014</v>
      </c>
      <c r="P259" s="10" t="str">
        <f t="shared" si="215"/>
        <v>dic 2014-ene 2015</v>
      </c>
      <c r="Q259" s="24">
        <v>39</v>
      </c>
      <c r="R259" s="24">
        <v>0</v>
      </c>
      <c r="S259" s="8"/>
      <c r="T259" s="19"/>
      <c r="U259" s="19"/>
    </row>
    <row r="260" spans="2:21" x14ac:dyDescent="0.25">
      <c r="B260" s="90"/>
      <c r="C260" s="90"/>
      <c r="D260" s="34" t="s">
        <v>472</v>
      </c>
      <c r="E260" s="4">
        <v>300</v>
      </c>
      <c r="F260" s="8" t="s">
        <v>223</v>
      </c>
      <c r="G260" s="19"/>
      <c r="H260" s="19" t="s">
        <v>290</v>
      </c>
      <c r="I260" s="9">
        <v>448</v>
      </c>
      <c r="J260" s="70">
        <f t="shared" si="209"/>
        <v>5989.7599999999993</v>
      </c>
      <c r="K260" s="70">
        <f t="shared" si="210"/>
        <v>71.1648</v>
      </c>
      <c r="L260" s="70">
        <f t="shared" si="211"/>
        <v>358951.04000000004</v>
      </c>
      <c r="M260" s="71">
        <f t="shared" si="212"/>
        <v>13779.791505507052</v>
      </c>
      <c r="N260" s="23">
        <f t="shared" si="213"/>
        <v>372730.83150550711</v>
      </c>
      <c r="O260" s="10" t="str">
        <f t="shared" si="214"/>
        <v>nov-dic 2014</v>
      </c>
      <c r="P260" s="10" t="str">
        <f t="shared" si="215"/>
        <v>dic 2014-ene 2015</v>
      </c>
      <c r="Q260" s="24">
        <v>508</v>
      </c>
      <c r="R260" s="24">
        <v>117</v>
      </c>
      <c r="S260" s="8"/>
      <c r="T260" s="19"/>
      <c r="U260" s="19"/>
    </row>
    <row r="261" spans="2:21" x14ac:dyDescent="0.25">
      <c r="B261" s="90"/>
      <c r="C261" s="90"/>
      <c r="D261" s="34" t="s">
        <v>472</v>
      </c>
      <c r="E261" s="4">
        <v>300</v>
      </c>
      <c r="F261" s="8" t="s">
        <v>225</v>
      </c>
      <c r="G261" s="19"/>
      <c r="H261" s="19" t="s">
        <v>290</v>
      </c>
      <c r="I261" s="9">
        <v>22</v>
      </c>
      <c r="J261" s="70">
        <f t="shared" si="209"/>
        <v>294.14</v>
      </c>
      <c r="K261" s="70">
        <f t="shared" si="210"/>
        <v>3.4946999999999999</v>
      </c>
      <c r="L261" s="70">
        <f t="shared" si="211"/>
        <v>17627.060000000001</v>
      </c>
      <c r="M261" s="71">
        <f t="shared" si="212"/>
        <v>676.68619000257854</v>
      </c>
      <c r="N261" s="23">
        <f t="shared" si="213"/>
        <v>18303.746190002581</v>
      </c>
      <c r="O261" s="10" t="str">
        <f t="shared" si="214"/>
        <v>nov-dic 2014</v>
      </c>
      <c r="P261" s="10" t="str">
        <f t="shared" si="215"/>
        <v>dic 2014-ene 2015</v>
      </c>
      <c r="Q261" s="24">
        <v>35</v>
      </c>
      <c r="R261" s="24">
        <v>6</v>
      </c>
      <c r="S261" s="8"/>
      <c r="T261" s="19"/>
      <c r="U261" s="19"/>
    </row>
    <row r="262" spans="2:21" x14ac:dyDescent="0.25">
      <c r="B262" s="90"/>
      <c r="C262" s="90"/>
      <c r="D262" s="34" t="s">
        <v>472</v>
      </c>
      <c r="E262" s="4">
        <v>300</v>
      </c>
      <c r="F262" s="8" t="s">
        <v>255</v>
      </c>
      <c r="G262" s="19"/>
      <c r="H262" s="19" t="s">
        <v>290</v>
      </c>
      <c r="I262" s="9"/>
      <c r="J262" s="70"/>
      <c r="K262" s="70"/>
      <c r="L262" s="70"/>
      <c r="M262" s="71"/>
      <c r="N262" s="23"/>
      <c r="O262" s="10"/>
      <c r="P262" s="10" t="str">
        <f t="shared" si="215"/>
        <v xml:space="preserve"> </v>
      </c>
      <c r="Q262" s="8"/>
      <c r="R262" s="8"/>
      <c r="S262" s="8"/>
      <c r="T262" s="19"/>
      <c r="U262" s="19"/>
    </row>
    <row r="263" spans="2:21" x14ac:dyDescent="0.25">
      <c r="B263" s="25"/>
      <c r="C263" s="25"/>
      <c r="D263" s="26"/>
      <c r="E263" s="27"/>
      <c r="F263" s="26"/>
      <c r="G263" s="28"/>
      <c r="H263" s="28"/>
      <c r="I263" s="31">
        <f>SUM(I258:I262)</f>
        <v>554</v>
      </c>
      <c r="J263" s="72">
        <f>SUM(J258:J262)</f>
        <v>7406.98</v>
      </c>
      <c r="K263" s="72">
        <f>SUM(K258:K262)</f>
        <v>88.002899999999997</v>
      </c>
      <c r="L263" s="72">
        <f t="shared" ref="L263:N263" si="216">SUM(L258:L262)</f>
        <v>443881.42000000004</v>
      </c>
      <c r="M263" s="72">
        <f t="shared" si="216"/>
        <v>17040.188602792205</v>
      </c>
      <c r="N263" s="72">
        <f t="shared" si="216"/>
        <v>460921.60860279232</v>
      </c>
      <c r="O263" s="29"/>
      <c r="P263" s="29"/>
      <c r="Q263" s="31">
        <f t="shared" ref="Q263:U263" si="217">SUM(Q258:Q262)</f>
        <v>612</v>
      </c>
      <c r="R263" s="31">
        <f t="shared" si="217"/>
        <v>131</v>
      </c>
      <c r="S263" s="31">
        <f t="shared" si="217"/>
        <v>0</v>
      </c>
      <c r="T263" s="31">
        <f t="shared" si="217"/>
        <v>0</v>
      </c>
      <c r="U263" s="31">
        <f t="shared" si="217"/>
        <v>0</v>
      </c>
    </row>
    <row r="264" spans="2:21" x14ac:dyDescent="0.25">
      <c r="B264" s="90" t="s">
        <v>227</v>
      </c>
      <c r="C264" s="90">
        <v>461</v>
      </c>
      <c r="D264" s="8" t="s">
        <v>473</v>
      </c>
      <c r="E264" s="4">
        <v>302</v>
      </c>
      <c r="F264" s="8" t="s">
        <v>229</v>
      </c>
      <c r="G264" s="19"/>
      <c r="H264" s="19" t="s">
        <v>290</v>
      </c>
      <c r="I264" s="9">
        <v>145</v>
      </c>
      <c r="J264" s="70">
        <f t="shared" ref="J264:J266" si="218">I264*$I$277</f>
        <v>1938.6499999999999</v>
      </c>
      <c r="K264" s="70">
        <f t="shared" ref="K264:K266" si="219">I264*$I$278</f>
        <v>23.033249999999999</v>
      </c>
      <c r="L264" s="70">
        <f t="shared" ref="L264:L266" si="220">I264*$I$279</f>
        <v>116178.35</v>
      </c>
      <c r="M264" s="71">
        <f t="shared" ref="M264:M266" si="221">$I$280*J264</f>
        <v>4459.9771613806306</v>
      </c>
      <c r="N264" s="23">
        <f t="shared" ref="N264:N266" si="222">L264+M264</f>
        <v>120638.32716138064</v>
      </c>
      <c r="O264" s="10" t="str">
        <f t="shared" ref="O264:O266" si="223">IF(J264=0," ","nov-dic 2014")</f>
        <v>nov-dic 2014</v>
      </c>
      <c r="P264" s="10" t="str">
        <f t="shared" ref="P264:P267" si="224">IF(J264=0," ","dic 2014-ene 2015")</f>
        <v>dic 2014-ene 2015</v>
      </c>
      <c r="Q264" s="24">
        <v>118</v>
      </c>
      <c r="R264" s="24">
        <v>8</v>
      </c>
      <c r="S264" s="35"/>
      <c r="T264" s="19"/>
      <c r="U264" s="19"/>
    </row>
    <row r="265" spans="2:21" x14ac:dyDescent="0.25">
      <c r="B265" s="90"/>
      <c r="C265" s="90"/>
      <c r="D265" s="8" t="s">
        <v>474</v>
      </c>
      <c r="E265" s="4">
        <v>301</v>
      </c>
      <c r="F265" s="8" t="s">
        <v>228</v>
      </c>
      <c r="G265" s="19"/>
      <c r="H265" s="19" t="s">
        <v>290</v>
      </c>
      <c r="I265" s="9">
        <v>368</v>
      </c>
      <c r="J265" s="70">
        <f t="shared" si="218"/>
        <v>4920.16</v>
      </c>
      <c r="K265" s="70">
        <f t="shared" si="219"/>
        <v>58.456799999999994</v>
      </c>
      <c r="L265" s="70">
        <f t="shared" si="220"/>
        <v>294852.64</v>
      </c>
      <c r="M265" s="71">
        <f t="shared" si="221"/>
        <v>11319.114450952222</v>
      </c>
      <c r="N265" s="23">
        <f t="shared" si="222"/>
        <v>306171.75445095223</v>
      </c>
      <c r="O265" s="10" t="str">
        <f t="shared" si="223"/>
        <v>nov-dic 2014</v>
      </c>
      <c r="P265" s="10" t="str">
        <f t="shared" si="224"/>
        <v>dic 2014-ene 2015</v>
      </c>
      <c r="Q265" s="24">
        <v>348</v>
      </c>
      <c r="R265" s="24">
        <v>25</v>
      </c>
      <c r="S265" s="35"/>
      <c r="T265" s="19"/>
      <c r="U265" s="19"/>
    </row>
    <row r="266" spans="2:21" x14ac:dyDescent="0.25">
      <c r="B266" s="90"/>
      <c r="C266" s="90"/>
      <c r="D266" s="8" t="s">
        <v>475</v>
      </c>
      <c r="E266" s="4">
        <v>302</v>
      </c>
      <c r="F266" s="8" t="s">
        <v>230</v>
      </c>
      <c r="G266" s="19"/>
      <c r="H266" s="19" t="s">
        <v>290</v>
      </c>
      <c r="I266" s="9">
        <v>134</v>
      </c>
      <c r="J266" s="70">
        <f t="shared" si="218"/>
        <v>1791.58</v>
      </c>
      <c r="K266" s="70">
        <f t="shared" si="219"/>
        <v>21.285899999999998</v>
      </c>
      <c r="L266" s="70">
        <f t="shared" si="220"/>
        <v>107364.82</v>
      </c>
      <c r="M266" s="71">
        <f t="shared" si="221"/>
        <v>4121.6340663793417</v>
      </c>
      <c r="N266" s="23">
        <f t="shared" si="222"/>
        <v>111486.45406637935</v>
      </c>
      <c r="O266" s="10" t="str">
        <f t="shared" si="223"/>
        <v>nov-dic 2014</v>
      </c>
      <c r="P266" s="10" t="str">
        <f t="shared" si="224"/>
        <v>dic 2014-ene 2015</v>
      </c>
      <c r="Q266" s="24">
        <v>24</v>
      </c>
      <c r="R266" s="24">
        <v>5</v>
      </c>
      <c r="S266" s="35"/>
      <c r="T266" s="19"/>
      <c r="U266" s="19"/>
    </row>
    <row r="267" spans="2:21" x14ac:dyDescent="0.25">
      <c r="B267" s="90"/>
      <c r="C267" s="90"/>
      <c r="D267" s="8" t="s">
        <v>476</v>
      </c>
      <c r="E267" s="4">
        <v>300</v>
      </c>
      <c r="F267" s="8" t="s">
        <v>256</v>
      </c>
      <c r="G267" s="19"/>
      <c r="H267" s="19" t="s">
        <v>290</v>
      </c>
      <c r="I267" s="9"/>
      <c r="J267" s="70"/>
      <c r="K267" s="70"/>
      <c r="L267" s="70"/>
      <c r="M267" s="71"/>
      <c r="N267" s="23"/>
      <c r="O267" s="10"/>
      <c r="P267" s="10" t="str">
        <f t="shared" si="224"/>
        <v xml:space="preserve"> </v>
      </c>
      <c r="Q267" s="8"/>
      <c r="R267" s="24"/>
      <c r="S267" s="35"/>
      <c r="T267" s="19"/>
      <c r="U267" s="19"/>
    </row>
    <row r="268" spans="2:21" x14ac:dyDescent="0.25">
      <c r="B268" s="25"/>
      <c r="C268" s="25"/>
      <c r="D268" s="26"/>
      <c r="E268" s="27"/>
      <c r="F268" s="26"/>
      <c r="G268" s="28"/>
      <c r="H268" s="28"/>
      <c r="I268" s="31">
        <f>SUM(I264:I267)</f>
        <v>647</v>
      </c>
      <c r="J268" s="72">
        <f>SUM(J264:J267)</f>
        <v>8650.39</v>
      </c>
      <c r="K268" s="72">
        <f>SUM(K264:K267)</f>
        <v>102.77594999999999</v>
      </c>
      <c r="L268" s="72">
        <f t="shared" ref="L268:N268" si="225">SUM(L264:L267)</f>
        <v>518395.81</v>
      </c>
      <c r="M268" s="72">
        <f t="shared" si="225"/>
        <v>19900.725678712195</v>
      </c>
      <c r="N268" s="72">
        <f t="shared" si="225"/>
        <v>538296.53567871219</v>
      </c>
      <c r="O268" s="29"/>
      <c r="P268" s="29"/>
      <c r="Q268" s="31">
        <f t="shared" ref="Q268:U268" si="226">SUM(Q264:Q267)</f>
        <v>490</v>
      </c>
      <c r="R268" s="31">
        <f t="shared" si="226"/>
        <v>38</v>
      </c>
      <c r="S268" s="31">
        <f t="shared" si="226"/>
        <v>0</v>
      </c>
      <c r="T268" s="31">
        <f t="shared" si="226"/>
        <v>0</v>
      </c>
      <c r="U268" s="31">
        <f t="shared" si="226"/>
        <v>0</v>
      </c>
    </row>
    <row r="269" spans="2:21" x14ac:dyDescent="0.25">
      <c r="B269" s="90" t="s">
        <v>231</v>
      </c>
      <c r="C269" s="90">
        <v>462</v>
      </c>
      <c r="D269" s="8" t="s">
        <v>477</v>
      </c>
      <c r="E269" s="4">
        <v>300</v>
      </c>
      <c r="F269" s="8" t="s">
        <v>233</v>
      </c>
      <c r="G269" s="19"/>
      <c r="H269" s="19" t="s">
        <v>290</v>
      </c>
      <c r="I269" s="9">
        <v>109</v>
      </c>
      <c r="J269" s="70">
        <f t="shared" ref="J269:J272" si="227">I269*$I$277</f>
        <v>1457.33</v>
      </c>
      <c r="K269" s="70">
        <f t="shared" ref="K269:K272" si="228">I269*$I$278</f>
        <v>17.31465</v>
      </c>
      <c r="L269" s="70">
        <f t="shared" ref="L269:L272" si="229">I269*$I$279</f>
        <v>87334.07</v>
      </c>
      <c r="M269" s="71">
        <f t="shared" ref="M269:M272" si="230">$I$280*J269</f>
        <v>3352.672486830957</v>
      </c>
      <c r="N269" s="23">
        <f t="shared" ref="N269:N272" si="231">L269+M269</f>
        <v>90686.742486830961</v>
      </c>
      <c r="O269" s="10" t="str">
        <f t="shared" ref="O269:O272" si="232">IF(J269=0," ","nov-dic 2014")</f>
        <v>nov-dic 2014</v>
      </c>
      <c r="P269" s="10" t="str">
        <f t="shared" ref="P269:P273" si="233">IF(J269=0," ","dic 2014-ene 2015")</f>
        <v>dic 2014-ene 2015</v>
      </c>
      <c r="Q269" s="24">
        <v>96</v>
      </c>
      <c r="R269" s="24">
        <v>56</v>
      </c>
      <c r="S269" s="8"/>
      <c r="T269" s="19"/>
      <c r="U269" s="19"/>
    </row>
    <row r="270" spans="2:21" x14ac:dyDescent="0.25">
      <c r="B270" s="90"/>
      <c r="C270" s="90"/>
      <c r="D270" s="8" t="s">
        <v>477</v>
      </c>
      <c r="E270" s="4">
        <v>300</v>
      </c>
      <c r="F270" s="8" t="s">
        <v>232</v>
      </c>
      <c r="G270" s="19"/>
      <c r="H270" s="19" t="s">
        <v>290</v>
      </c>
      <c r="I270" s="9">
        <v>924</v>
      </c>
      <c r="J270" s="70">
        <f t="shared" si="227"/>
        <v>12353.88</v>
      </c>
      <c r="K270" s="70">
        <f t="shared" si="228"/>
        <v>146.7774</v>
      </c>
      <c r="L270" s="70">
        <f t="shared" si="229"/>
        <v>740336.52</v>
      </c>
      <c r="M270" s="71">
        <f t="shared" si="230"/>
        <v>28420.819980108296</v>
      </c>
      <c r="N270" s="23">
        <f t="shared" si="231"/>
        <v>768757.33998010831</v>
      </c>
      <c r="O270" s="10" t="str">
        <f t="shared" si="232"/>
        <v>nov-dic 2014</v>
      </c>
      <c r="P270" s="10" t="str">
        <f t="shared" si="233"/>
        <v>dic 2014-ene 2015</v>
      </c>
      <c r="Q270" s="24">
        <v>675</v>
      </c>
      <c r="R270" s="24">
        <v>199</v>
      </c>
      <c r="S270" s="8"/>
      <c r="T270" s="19"/>
      <c r="U270" s="19"/>
    </row>
    <row r="271" spans="2:21" x14ac:dyDescent="0.25">
      <c r="B271" s="90"/>
      <c r="C271" s="90"/>
      <c r="D271" s="8" t="s">
        <v>477</v>
      </c>
      <c r="E271" s="4">
        <v>300</v>
      </c>
      <c r="F271" s="8" t="s">
        <v>234</v>
      </c>
      <c r="G271" s="19"/>
      <c r="H271" s="19" t="s">
        <v>290</v>
      </c>
      <c r="I271" s="9">
        <v>118</v>
      </c>
      <c r="J271" s="70">
        <f t="shared" si="227"/>
        <v>1577.6599999999999</v>
      </c>
      <c r="K271" s="70">
        <f t="shared" si="228"/>
        <v>18.744299999999999</v>
      </c>
      <c r="L271" s="70">
        <f t="shared" si="229"/>
        <v>94545.14</v>
      </c>
      <c r="M271" s="71">
        <f t="shared" si="230"/>
        <v>3629.4986554683755</v>
      </c>
      <c r="N271" s="23">
        <f t="shared" si="231"/>
        <v>98174.63865546837</v>
      </c>
      <c r="O271" s="10" t="str">
        <f t="shared" si="232"/>
        <v>nov-dic 2014</v>
      </c>
      <c r="P271" s="10" t="str">
        <f t="shared" si="233"/>
        <v>dic 2014-ene 2015</v>
      </c>
      <c r="Q271" s="24">
        <v>127</v>
      </c>
      <c r="R271" s="24">
        <v>36</v>
      </c>
      <c r="S271" s="8"/>
      <c r="T271" s="19"/>
      <c r="U271" s="19"/>
    </row>
    <row r="272" spans="2:21" x14ac:dyDescent="0.25">
      <c r="B272" s="90"/>
      <c r="C272" s="90"/>
      <c r="D272" s="8" t="s">
        <v>477</v>
      </c>
      <c r="E272" s="4">
        <v>300</v>
      </c>
      <c r="F272" s="8" t="s">
        <v>235</v>
      </c>
      <c r="G272" s="19"/>
      <c r="H272" s="19" t="s">
        <v>290</v>
      </c>
      <c r="I272" s="9">
        <v>24</v>
      </c>
      <c r="J272" s="70">
        <f t="shared" si="227"/>
        <v>320.88</v>
      </c>
      <c r="K272" s="70">
        <f t="shared" si="228"/>
        <v>3.8123999999999998</v>
      </c>
      <c r="L272" s="70">
        <f t="shared" si="229"/>
        <v>19229.52</v>
      </c>
      <c r="M272" s="71">
        <f t="shared" si="230"/>
        <v>738.20311636644931</v>
      </c>
      <c r="N272" s="23">
        <f t="shared" si="231"/>
        <v>19967.723116366451</v>
      </c>
      <c r="O272" s="10" t="str">
        <f t="shared" si="232"/>
        <v>nov-dic 2014</v>
      </c>
      <c r="P272" s="10" t="str">
        <f t="shared" si="233"/>
        <v>dic 2014-ene 2015</v>
      </c>
      <c r="Q272" s="24">
        <v>15</v>
      </c>
      <c r="R272" s="24">
        <v>12</v>
      </c>
      <c r="S272" s="8"/>
      <c r="T272" s="19"/>
      <c r="U272" s="19"/>
    </row>
    <row r="273" spans="2:21" x14ac:dyDescent="0.25">
      <c r="B273" s="90"/>
      <c r="C273" s="90"/>
      <c r="D273" s="8" t="s">
        <v>477</v>
      </c>
      <c r="E273" s="4">
        <v>300</v>
      </c>
      <c r="F273" s="8" t="s">
        <v>257</v>
      </c>
      <c r="G273" s="19"/>
      <c r="H273" s="19" t="s">
        <v>290</v>
      </c>
      <c r="I273" s="9"/>
      <c r="J273" s="70"/>
      <c r="K273" s="70"/>
      <c r="L273" s="70"/>
      <c r="M273" s="71"/>
      <c r="N273" s="23"/>
      <c r="O273" s="10"/>
      <c r="P273" s="10" t="str">
        <f t="shared" si="233"/>
        <v xml:space="preserve"> </v>
      </c>
      <c r="Q273" s="8"/>
      <c r="R273" s="24"/>
      <c r="S273" s="8"/>
      <c r="T273" s="19"/>
      <c r="U273" s="19"/>
    </row>
    <row r="274" spans="2:21" x14ac:dyDescent="0.25">
      <c r="B274" s="25"/>
      <c r="C274" s="25"/>
      <c r="D274" s="26"/>
      <c r="E274" s="27"/>
      <c r="F274" s="26"/>
      <c r="G274" s="28"/>
      <c r="H274" s="28"/>
      <c r="I274" s="31">
        <f>SUM(I269:I273)</f>
        <v>1175</v>
      </c>
      <c r="J274" s="72">
        <f>SUM(J269:J273)</f>
        <v>15709.749999999998</v>
      </c>
      <c r="K274" s="72">
        <f>SUM(K269:K273)</f>
        <v>186.64875000000001</v>
      </c>
      <c r="L274" s="72">
        <f t="shared" ref="L274:N274" si="234">SUM(L269:L273)</f>
        <v>941445.25000000012</v>
      </c>
      <c r="M274" s="72">
        <f t="shared" si="234"/>
        <v>36141.194238774078</v>
      </c>
      <c r="N274" s="72">
        <f t="shared" si="234"/>
        <v>977586.44423877401</v>
      </c>
      <c r="O274" s="29"/>
      <c r="P274" s="29"/>
      <c r="Q274" s="31">
        <f t="shared" ref="Q274:U274" si="235">SUM(Q269:Q273)</f>
        <v>913</v>
      </c>
      <c r="R274" s="31">
        <f t="shared" si="235"/>
        <v>303</v>
      </c>
      <c r="S274" s="31">
        <f t="shared" si="235"/>
        <v>0</v>
      </c>
      <c r="T274" s="31">
        <f t="shared" si="235"/>
        <v>0</v>
      </c>
      <c r="U274" s="31">
        <f t="shared" si="235"/>
        <v>0</v>
      </c>
    </row>
    <row r="275" spans="2:21" s="47" customFormat="1" ht="20.25" customHeight="1" x14ac:dyDescent="0.2">
      <c r="B275" s="42" t="s">
        <v>261</v>
      </c>
      <c r="C275" s="42"/>
      <c r="D275" s="43"/>
      <c r="E275" s="44"/>
      <c r="F275" s="43"/>
      <c r="G275" s="45"/>
      <c r="H275" s="45"/>
      <c r="I275" s="46">
        <f>+I16+I38+I48+I60+I73+I88+I91+I106+I115+I128+I135+I149+I166+I171+I180+I191+I201+I206+I211+I216+I229+I245+I257+I263+I268+I274</f>
        <v>54294</v>
      </c>
      <c r="J275" s="48">
        <f t="shared" ref="J275:U275" si="236">+J16+J38+J48+J60+J73+J88+J91+J106+J115+J128+J135+J149+J166+J171+J180+J191+J201+J206+J211+J216+J229+J245+J257+J263+J268+J274</f>
        <v>725910.78</v>
      </c>
      <c r="K275" s="48">
        <f t="shared" si="236"/>
        <v>8624.6018999999997</v>
      </c>
      <c r="L275" s="48">
        <f t="shared" si="236"/>
        <v>43501981.620000012</v>
      </c>
      <c r="M275" s="48">
        <f t="shared" si="236"/>
        <v>1669999.9999999995</v>
      </c>
      <c r="N275" s="48">
        <f t="shared" si="236"/>
        <v>45171981.619999997</v>
      </c>
      <c r="O275" s="46"/>
      <c r="P275" s="46"/>
      <c r="Q275" s="46">
        <f>+Q16+Q38+Q48+Q60+Q73+Q88+Q91+Q106+Q115+Q128+Q135+Q149+Q166+Q171+Q180+Q191+Q201+Q206+Q211+Q216+Q229+Q245+Q257+Q263+Q268+Q274</f>
        <v>48952</v>
      </c>
      <c r="R275" s="46">
        <f t="shared" si="236"/>
        <v>12524</v>
      </c>
      <c r="S275" s="46">
        <f t="shared" si="236"/>
        <v>0</v>
      </c>
      <c r="T275" s="46">
        <f t="shared" si="236"/>
        <v>0</v>
      </c>
      <c r="U275" s="46">
        <f t="shared" si="236"/>
        <v>0</v>
      </c>
    </row>
    <row r="276" spans="2:21" x14ac:dyDescent="0.25">
      <c r="B276" s="18" t="s">
        <v>509</v>
      </c>
      <c r="M276" s="61"/>
    </row>
    <row r="277" spans="2:21" x14ac:dyDescent="0.25">
      <c r="B277" s="60" t="s">
        <v>510</v>
      </c>
      <c r="H277" s="52" t="s">
        <v>274</v>
      </c>
      <c r="I277" s="49">
        <v>13.37</v>
      </c>
      <c r="J277" s="7" t="s">
        <v>481</v>
      </c>
      <c r="M277" s="54"/>
    </row>
    <row r="278" spans="2:21" x14ac:dyDescent="0.25">
      <c r="H278" s="52" t="s">
        <v>479</v>
      </c>
      <c r="I278" s="51">
        <v>0.15884999999999999</v>
      </c>
      <c r="J278" s="7" t="s">
        <v>482</v>
      </c>
      <c r="L278" s="64"/>
      <c r="M278" s="53"/>
    </row>
    <row r="279" spans="2:21" x14ac:dyDescent="0.25">
      <c r="H279" s="52" t="s">
        <v>283</v>
      </c>
      <c r="I279" s="50">
        <v>801.23</v>
      </c>
      <c r="J279" s="7" t="s">
        <v>483</v>
      </c>
    </row>
    <row r="280" spans="2:21" x14ac:dyDescent="0.25">
      <c r="H280" s="62" t="s">
        <v>501</v>
      </c>
      <c r="I280" s="76">
        <v>2.3005582035852945</v>
      </c>
      <c r="J280" s="7" t="s">
        <v>484</v>
      </c>
    </row>
    <row r="282" spans="2:21" x14ac:dyDescent="0.25">
      <c r="B282" s="41"/>
    </row>
    <row r="284" spans="2:21" x14ac:dyDescent="0.25">
      <c r="I284" s="74"/>
    </row>
    <row r="285" spans="2:21" x14ac:dyDescent="0.25">
      <c r="I285" s="63"/>
    </row>
  </sheetData>
  <mergeCells count="57">
    <mergeCell ref="A2:U2"/>
    <mergeCell ref="A3:U3"/>
    <mergeCell ref="A4:U4"/>
    <mergeCell ref="A5:U5"/>
    <mergeCell ref="B264:B267"/>
    <mergeCell ref="C264:C267"/>
    <mergeCell ref="B269:B273"/>
    <mergeCell ref="C269:C273"/>
    <mergeCell ref="B230:B244"/>
    <mergeCell ref="C230:C244"/>
    <mergeCell ref="B246:B256"/>
    <mergeCell ref="C246:C256"/>
    <mergeCell ref="B258:B262"/>
    <mergeCell ref="C258:C262"/>
    <mergeCell ref="B207:B210"/>
    <mergeCell ref="C207:C210"/>
    <mergeCell ref="B212:B215"/>
    <mergeCell ref="C212:C215"/>
    <mergeCell ref="D172:D179"/>
    <mergeCell ref="B181:B190"/>
    <mergeCell ref="C181:C190"/>
    <mergeCell ref="B202:B205"/>
    <mergeCell ref="C202:C205"/>
    <mergeCell ref="B192:B200"/>
    <mergeCell ref="C192:C200"/>
    <mergeCell ref="B172:B179"/>
    <mergeCell ref="C172:C179"/>
    <mergeCell ref="B150:B165"/>
    <mergeCell ref="C150:C165"/>
    <mergeCell ref="B167:B170"/>
    <mergeCell ref="C167:C170"/>
    <mergeCell ref="B217:B228"/>
    <mergeCell ref="C217:C228"/>
    <mergeCell ref="B116:B127"/>
    <mergeCell ref="C116:C127"/>
    <mergeCell ref="B129:B134"/>
    <mergeCell ref="C129:C134"/>
    <mergeCell ref="B136:B148"/>
    <mergeCell ref="C136:C148"/>
    <mergeCell ref="B89:B90"/>
    <mergeCell ref="C89:C90"/>
    <mergeCell ref="B92:B105"/>
    <mergeCell ref="C92:C105"/>
    <mergeCell ref="B107:B114"/>
    <mergeCell ref="C107:C114"/>
    <mergeCell ref="B49:B59"/>
    <mergeCell ref="C49:C59"/>
    <mergeCell ref="B61:B72"/>
    <mergeCell ref="C61:C72"/>
    <mergeCell ref="B74:B87"/>
    <mergeCell ref="C74:C87"/>
    <mergeCell ref="B8:B15"/>
    <mergeCell ref="C8:C15"/>
    <mergeCell ref="B17:B37"/>
    <mergeCell ref="C17:C37"/>
    <mergeCell ref="B39:B47"/>
    <mergeCell ref="C39:C47"/>
  </mergeCells>
  <printOptions horizontalCentered="1"/>
  <pageMargins left="0.74803149606299213" right="0.74803149606299213" top="0.78740157480314965" bottom="0.78740157480314965" header="0" footer="0"/>
  <pageSetup paperSize="8" scale="63" fitToHeight="4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W289"/>
  <sheetViews>
    <sheetView tabSelected="1" zoomScale="80" zoomScaleNormal="80" workbookViewId="0">
      <pane xSplit="11" ySplit="8" topLeftCell="L9" activePane="bottomRight" state="frozen"/>
      <selection pane="topRight" activeCell="L1" sqref="L1"/>
      <selection pane="bottomLeft" activeCell="A8" sqref="A8"/>
      <selection pane="bottomRight" activeCell="G1" sqref="G1"/>
    </sheetView>
  </sheetViews>
  <sheetFormatPr baseColWidth="10" defaultColWidth="11.42578125" defaultRowHeight="15" outlineLevelCol="1" x14ac:dyDescent="0.25"/>
  <cols>
    <col min="1" max="1" width="1.85546875" style="5" customWidth="1"/>
    <col min="2" max="2" width="14.85546875" style="5" customWidth="1"/>
    <col min="3" max="3" width="20.85546875" style="1" hidden="1" customWidth="1" outlineLevel="1"/>
    <col min="4" max="4" width="37.42578125" style="1" hidden="1" customWidth="1" outlineLevel="1"/>
    <col min="5" max="5" width="12.5703125" style="1" hidden="1" customWidth="1" outlineLevel="1"/>
    <col min="6" max="6" width="38.140625" style="5" bestFit="1" customWidth="1" collapsed="1"/>
    <col min="7" max="7" width="17" style="6" customWidth="1"/>
    <col min="8" max="8" width="22.140625" style="6" bestFit="1" customWidth="1"/>
    <col min="9" max="11" width="16.42578125" style="7" customWidth="1"/>
    <col min="12" max="12" width="15.7109375" style="7" customWidth="1"/>
    <col min="13" max="13" width="15.7109375" style="65" customWidth="1"/>
    <col min="14" max="15" width="15.7109375" style="7" customWidth="1"/>
    <col min="16" max="16" width="15" style="5" customWidth="1"/>
    <col min="17" max="18" width="17.5703125" style="5" customWidth="1"/>
    <col min="19" max="19" width="16.28515625" style="5" customWidth="1"/>
    <col min="20" max="22" width="13.85546875" style="5" bestFit="1" customWidth="1"/>
    <col min="23" max="23" width="11.5703125" style="5" customWidth="1"/>
    <col min="24" max="24" width="11.7109375" style="5" customWidth="1"/>
    <col min="25" max="16384" width="11.42578125" style="5"/>
  </cols>
  <sheetData>
    <row r="1" spans="1:101" ht="46.5" customHeight="1" x14ac:dyDescent="0.25">
      <c r="C1" s="5"/>
      <c r="D1" s="5"/>
      <c r="E1" s="5"/>
    </row>
    <row r="2" spans="1:101" s="106" customFormat="1" ht="42" customHeight="1" x14ac:dyDescent="0.4">
      <c r="A2" s="104" t="s">
        <v>518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</row>
    <row r="3" spans="1:101" s="109" customFormat="1" ht="26.25" customHeight="1" x14ac:dyDescent="0.35">
      <c r="A3" s="107" t="s">
        <v>260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/>
      <c r="CB3" s="108"/>
      <c r="CC3" s="108"/>
      <c r="CD3" s="108"/>
      <c r="CE3" s="108"/>
      <c r="CF3" s="108"/>
      <c r="CG3" s="108"/>
      <c r="CH3" s="108"/>
      <c r="CI3" s="108"/>
      <c r="CJ3" s="108"/>
      <c r="CK3" s="108"/>
      <c r="CL3" s="108"/>
      <c r="CM3" s="108"/>
      <c r="CN3" s="108"/>
      <c r="CO3" s="108"/>
      <c r="CP3" s="108"/>
      <c r="CQ3" s="108"/>
      <c r="CR3" s="108"/>
      <c r="CS3" s="108"/>
      <c r="CT3" s="108"/>
      <c r="CU3" s="108"/>
      <c r="CV3" s="108"/>
      <c r="CW3" s="108"/>
    </row>
    <row r="4" spans="1:101" s="111" customFormat="1" ht="26.25" customHeight="1" x14ac:dyDescent="0.35">
      <c r="A4" s="107" t="s">
        <v>523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10"/>
      <c r="CA4" s="110"/>
      <c r="CB4" s="110"/>
      <c r="CC4" s="110"/>
      <c r="CD4" s="110"/>
      <c r="CE4" s="110"/>
      <c r="CF4" s="110"/>
      <c r="CG4" s="110"/>
      <c r="CH4" s="110"/>
      <c r="CI4" s="110"/>
      <c r="CJ4" s="110"/>
      <c r="CK4" s="110"/>
      <c r="CL4" s="110"/>
      <c r="CM4" s="110"/>
      <c r="CN4" s="110"/>
      <c r="CO4" s="110"/>
      <c r="CP4" s="110"/>
      <c r="CQ4" s="110"/>
      <c r="CR4" s="110"/>
      <c r="CS4" s="110"/>
      <c r="CT4" s="110"/>
      <c r="CU4" s="110"/>
      <c r="CV4" s="110"/>
      <c r="CW4" s="110"/>
    </row>
    <row r="5" spans="1:101" s="114" customFormat="1" ht="26.25" customHeight="1" x14ac:dyDescent="0.35">
      <c r="A5" s="112" t="s">
        <v>524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</row>
    <row r="6" spans="1:101" s="125" customFormat="1" ht="18" customHeight="1" x14ac:dyDescent="0.2">
      <c r="A6" s="115" t="s">
        <v>525</v>
      </c>
      <c r="B6" s="116"/>
      <c r="C6" s="117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9"/>
      <c r="AE6" s="119"/>
      <c r="AF6" s="119"/>
      <c r="AG6" s="119"/>
      <c r="AH6" s="119"/>
      <c r="AI6" s="119"/>
      <c r="AJ6" s="119"/>
      <c r="AK6" s="119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0"/>
      <c r="BO6" s="120"/>
      <c r="BP6" s="120"/>
      <c r="BQ6" s="120"/>
      <c r="BR6" s="120"/>
      <c r="BS6" s="120"/>
      <c r="BT6" s="120"/>
      <c r="BU6" s="120"/>
      <c r="BV6" s="121"/>
      <c r="BW6" s="121"/>
      <c r="BX6" s="121"/>
      <c r="BY6" s="121"/>
      <c r="BZ6" s="121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0"/>
      <c r="CO6" s="120"/>
      <c r="CP6" s="123"/>
      <c r="CQ6" s="120"/>
      <c r="CR6" s="124"/>
      <c r="CS6" s="124"/>
      <c r="CT6" s="124"/>
    </row>
    <row r="7" spans="1:101" ht="8.25" customHeight="1" x14ac:dyDescent="0.25">
      <c r="C7" s="5"/>
      <c r="D7" s="5"/>
      <c r="E7" s="5"/>
    </row>
    <row r="8" spans="1:101" ht="90" x14ac:dyDescent="0.25">
      <c r="B8" s="17" t="s">
        <v>2</v>
      </c>
      <c r="C8" s="14" t="s">
        <v>267</v>
      </c>
      <c r="D8" s="12" t="s">
        <v>265</v>
      </c>
      <c r="E8" s="12" t="s">
        <v>266</v>
      </c>
      <c r="F8" s="14" t="s">
        <v>275</v>
      </c>
      <c r="G8" s="14" t="s">
        <v>489</v>
      </c>
      <c r="H8" s="14" t="s">
        <v>277</v>
      </c>
      <c r="I8" s="14" t="s">
        <v>278</v>
      </c>
      <c r="J8" s="14" t="s">
        <v>279</v>
      </c>
      <c r="K8" s="14" t="s">
        <v>498</v>
      </c>
      <c r="L8" s="15" t="s">
        <v>280</v>
      </c>
      <c r="M8" s="66" t="s">
        <v>284</v>
      </c>
      <c r="N8" s="14" t="s">
        <v>281</v>
      </c>
      <c r="O8" s="14" t="s">
        <v>285</v>
      </c>
      <c r="P8" s="14" t="s">
        <v>282</v>
      </c>
      <c r="Q8" s="16" t="s">
        <v>272</v>
      </c>
      <c r="R8" s="11" t="s">
        <v>273</v>
      </c>
      <c r="S8" s="16" t="s">
        <v>503</v>
      </c>
      <c r="T8" s="16" t="s">
        <v>504</v>
      </c>
      <c r="U8" s="16" t="s">
        <v>505</v>
      </c>
      <c r="V8" s="16" t="s">
        <v>506</v>
      </c>
      <c r="W8" s="16" t="s">
        <v>507</v>
      </c>
    </row>
    <row r="9" spans="1:101" x14ac:dyDescent="0.25">
      <c r="B9" s="91" t="s">
        <v>0</v>
      </c>
      <c r="C9" s="91">
        <v>440</v>
      </c>
      <c r="D9" s="8" t="s">
        <v>271</v>
      </c>
      <c r="E9" s="4">
        <v>303</v>
      </c>
      <c r="F9" s="8" t="s">
        <v>8</v>
      </c>
      <c r="G9" s="19" t="s">
        <v>289</v>
      </c>
      <c r="H9" s="19" t="s">
        <v>290</v>
      </c>
      <c r="I9" s="9">
        <v>1860</v>
      </c>
      <c r="J9" s="9">
        <v>1740</v>
      </c>
      <c r="K9" s="9">
        <v>280</v>
      </c>
      <c r="L9" s="30">
        <f t="shared" ref="L9:L16" si="0">$I$283*I9+$J$283*J9+$K$283*K9</f>
        <v>6040</v>
      </c>
      <c r="M9" s="67">
        <v>1.0599999999999998</v>
      </c>
      <c r="N9" s="21">
        <f t="shared" ref="N9:N16" si="1">$I$284*I9+$J$284*J9+K9*$K$284</f>
        <v>71557.657891337512</v>
      </c>
      <c r="O9" s="22">
        <f>+$M9*$L9</f>
        <v>6402.3999999999987</v>
      </c>
      <c r="P9" s="23">
        <f>N9+O9</f>
        <v>77960.057891337507</v>
      </c>
      <c r="Q9" s="10" t="str">
        <f>IF(L9=0," ","ene 2015")</f>
        <v>ene 2015</v>
      </c>
      <c r="R9" s="10" t="str">
        <f>IF(L9=0," ","feb 2015")</f>
        <v>feb 2015</v>
      </c>
      <c r="S9" s="24">
        <v>122</v>
      </c>
      <c r="T9" s="24">
        <v>78</v>
      </c>
      <c r="U9" s="24">
        <v>1831</v>
      </c>
      <c r="V9" s="24">
        <v>1819</v>
      </c>
      <c r="W9" s="19">
        <v>279</v>
      </c>
    </row>
    <row r="10" spans="1:101" x14ac:dyDescent="0.25">
      <c r="B10" s="92"/>
      <c r="C10" s="92"/>
      <c r="D10" s="8" t="s">
        <v>268</v>
      </c>
      <c r="E10" s="4">
        <v>300</v>
      </c>
      <c r="F10" s="8" t="s">
        <v>9</v>
      </c>
      <c r="G10" s="19" t="s">
        <v>289</v>
      </c>
      <c r="H10" s="19" t="s">
        <v>290</v>
      </c>
      <c r="I10" s="9">
        <v>660</v>
      </c>
      <c r="J10" s="9">
        <v>700</v>
      </c>
      <c r="K10" s="9">
        <v>90</v>
      </c>
      <c r="L10" s="30">
        <f t="shared" si="0"/>
        <v>2266</v>
      </c>
      <c r="M10" s="67">
        <v>1.0599999999999998</v>
      </c>
      <c r="N10" s="21">
        <f t="shared" si="1"/>
        <v>26729.447750460757</v>
      </c>
      <c r="O10" s="22">
        <f t="shared" ref="O10:O16" si="2">+$M10*$L10</f>
        <v>2401.9599999999996</v>
      </c>
      <c r="P10" s="23">
        <f t="shared" ref="P10:P16" si="3">N10+O10</f>
        <v>29131.407750460756</v>
      </c>
      <c r="Q10" s="10" t="str">
        <f t="shared" ref="Q10:Q16" si="4">IF(L10=0," ","ene 2015")</f>
        <v>ene 2015</v>
      </c>
      <c r="R10" s="10" t="str">
        <f t="shared" ref="R10:R16" si="5">IF(L10=0," ","feb 2015")</f>
        <v>feb 2015</v>
      </c>
      <c r="S10" s="24">
        <v>39</v>
      </c>
      <c r="T10" s="24">
        <v>10</v>
      </c>
      <c r="U10" s="24">
        <v>432</v>
      </c>
      <c r="V10" s="24">
        <v>534</v>
      </c>
      <c r="W10" s="19">
        <v>85</v>
      </c>
    </row>
    <row r="11" spans="1:101" x14ac:dyDescent="0.25">
      <c r="B11" s="92"/>
      <c r="C11" s="92"/>
      <c r="D11" s="8" t="s">
        <v>268</v>
      </c>
      <c r="E11" s="4">
        <v>300</v>
      </c>
      <c r="F11" s="8" t="s">
        <v>7</v>
      </c>
      <c r="G11" s="19" t="s">
        <v>289</v>
      </c>
      <c r="H11" s="19" t="s">
        <v>290</v>
      </c>
      <c r="I11" s="9">
        <v>1080</v>
      </c>
      <c r="J11" s="9">
        <v>1000</v>
      </c>
      <c r="K11" s="9">
        <v>130</v>
      </c>
      <c r="L11" s="30">
        <f t="shared" si="0"/>
        <v>3458</v>
      </c>
      <c r="M11" s="67">
        <v>1.0599999999999998</v>
      </c>
      <c r="N11" s="21">
        <f t="shared" si="1"/>
        <v>41219.915165201433</v>
      </c>
      <c r="O11" s="22">
        <f t="shared" si="2"/>
        <v>3665.4799999999996</v>
      </c>
      <c r="P11" s="23">
        <f t="shared" si="3"/>
        <v>44885.395165201437</v>
      </c>
      <c r="Q11" s="10" t="str">
        <f t="shared" si="4"/>
        <v>ene 2015</v>
      </c>
      <c r="R11" s="10" t="str">
        <f t="shared" si="5"/>
        <v>feb 2015</v>
      </c>
      <c r="S11" s="24">
        <v>64</v>
      </c>
      <c r="T11" s="24">
        <v>41</v>
      </c>
      <c r="U11" s="24">
        <v>856</v>
      </c>
      <c r="V11" s="24">
        <v>918</v>
      </c>
      <c r="W11" s="19">
        <v>128</v>
      </c>
    </row>
    <row r="12" spans="1:101" x14ac:dyDescent="0.25">
      <c r="B12" s="92"/>
      <c r="C12" s="92"/>
      <c r="D12" s="8" t="s">
        <v>270</v>
      </c>
      <c r="E12" s="4">
        <v>302</v>
      </c>
      <c r="F12" s="8" t="s">
        <v>1</v>
      </c>
      <c r="G12" s="19" t="s">
        <v>289</v>
      </c>
      <c r="H12" s="19" t="s">
        <v>290</v>
      </c>
      <c r="I12" s="9">
        <v>520</v>
      </c>
      <c r="J12" s="9">
        <v>570</v>
      </c>
      <c r="K12" s="9">
        <v>370</v>
      </c>
      <c r="L12" s="30">
        <f t="shared" si="0"/>
        <v>2114</v>
      </c>
      <c r="M12" s="67">
        <v>1.0599999999999998</v>
      </c>
      <c r="N12" s="21">
        <f t="shared" si="1"/>
        <v>22808.68189749333</v>
      </c>
      <c r="O12" s="22">
        <f t="shared" si="2"/>
        <v>2240.8399999999997</v>
      </c>
      <c r="P12" s="23">
        <f t="shared" si="3"/>
        <v>25049.52189749333</v>
      </c>
      <c r="Q12" s="10" t="str">
        <f t="shared" si="4"/>
        <v>ene 2015</v>
      </c>
      <c r="R12" s="10" t="str">
        <f t="shared" si="5"/>
        <v>feb 2015</v>
      </c>
      <c r="S12" s="24">
        <v>169</v>
      </c>
      <c r="T12" s="24">
        <v>47</v>
      </c>
      <c r="U12" s="24">
        <v>1980</v>
      </c>
      <c r="V12" s="24">
        <v>2330</v>
      </c>
      <c r="W12" s="19">
        <v>369</v>
      </c>
    </row>
    <row r="13" spans="1:101" x14ac:dyDescent="0.25">
      <c r="B13" s="92"/>
      <c r="C13" s="92"/>
      <c r="D13" s="8" t="s">
        <v>268</v>
      </c>
      <c r="E13" s="4">
        <v>300</v>
      </c>
      <c r="F13" s="8" t="s">
        <v>10</v>
      </c>
      <c r="G13" s="19" t="s">
        <v>289</v>
      </c>
      <c r="H13" s="19" t="s">
        <v>290</v>
      </c>
      <c r="I13" s="9">
        <v>1330</v>
      </c>
      <c r="J13" s="9">
        <v>1290</v>
      </c>
      <c r="K13" s="9">
        <v>140</v>
      </c>
      <c r="L13" s="30">
        <f t="shared" si="0"/>
        <v>4332</v>
      </c>
      <c r="M13" s="67">
        <v>1.0599999999999998</v>
      </c>
      <c r="N13" s="21">
        <f t="shared" si="1"/>
        <v>51644.913511802079</v>
      </c>
      <c r="O13" s="22">
        <f t="shared" si="2"/>
        <v>4591.9199999999992</v>
      </c>
      <c r="P13" s="23">
        <f t="shared" si="3"/>
        <v>56236.833511802077</v>
      </c>
      <c r="Q13" s="10" t="str">
        <f t="shared" si="4"/>
        <v>ene 2015</v>
      </c>
      <c r="R13" s="10" t="str">
        <f t="shared" si="5"/>
        <v>feb 2015</v>
      </c>
      <c r="S13" s="24">
        <v>89</v>
      </c>
      <c r="T13" s="24">
        <v>65</v>
      </c>
      <c r="U13" s="24">
        <v>995</v>
      </c>
      <c r="V13" s="24">
        <v>1109</v>
      </c>
      <c r="W13" s="19">
        <v>134</v>
      </c>
    </row>
    <row r="14" spans="1:101" x14ac:dyDescent="0.25">
      <c r="B14" s="92"/>
      <c r="C14" s="92"/>
      <c r="D14" s="8" t="s">
        <v>268</v>
      </c>
      <c r="E14" s="4">
        <v>300</v>
      </c>
      <c r="F14" s="8" t="s">
        <v>11</v>
      </c>
      <c r="G14" s="19" t="s">
        <v>289</v>
      </c>
      <c r="H14" s="19" t="s">
        <v>290</v>
      </c>
      <c r="I14" s="9">
        <v>850</v>
      </c>
      <c r="J14" s="9">
        <v>830</v>
      </c>
      <c r="K14" s="9">
        <v>110</v>
      </c>
      <c r="L14" s="30">
        <f t="shared" si="0"/>
        <v>2798</v>
      </c>
      <c r="M14" s="67">
        <v>1.0599999999999998</v>
      </c>
      <c r="N14" s="21">
        <f t="shared" si="1"/>
        <v>33198.125051639043</v>
      </c>
      <c r="O14" s="22">
        <f t="shared" si="2"/>
        <v>2965.8799999999997</v>
      </c>
      <c r="P14" s="23">
        <f t="shared" si="3"/>
        <v>36164.00505163904</v>
      </c>
      <c r="Q14" s="10" t="str">
        <f t="shared" si="4"/>
        <v>ene 2015</v>
      </c>
      <c r="R14" s="10" t="str">
        <f t="shared" si="5"/>
        <v>feb 2015</v>
      </c>
      <c r="S14" s="24">
        <v>56</v>
      </c>
      <c r="T14" s="24">
        <v>25</v>
      </c>
      <c r="U14" s="24">
        <v>642</v>
      </c>
      <c r="V14" s="24">
        <v>723</v>
      </c>
      <c r="W14" s="19">
        <v>107</v>
      </c>
    </row>
    <row r="15" spans="1:101" x14ac:dyDescent="0.25">
      <c r="B15" s="92"/>
      <c r="C15" s="92"/>
      <c r="D15" s="8" t="s">
        <v>269</v>
      </c>
      <c r="E15" s="4">
        <v>301</v>
      </c>
      <c r="F15" s="8" t="s">
        <v>12</v>
      </c>
      <c r="G15" s="19" t="s">
        <v>289</v>
      </c>
      <c r="H15" s="19" t="s">
        <v>290</v>
      </c>
      <c r="I15" s="9">
        <v>3110</v>
      </c>
      <c r="J15" s="9">
        <v>3000</v>
      </c>
      <c r="K15" s="9">
        <v>390</v>
      </c>
      <c r="L15" s="30">
        <f t="shared" si="0"/>
        <v>10166</v>
      </c>
      <c r="M15" s="67">
        <v>1.0599999999999998</v>
      </c>
      <c r="N15" s="21">
        <f t="shared" si="1"/>
        <v>120789.34573025604</v>
      </c>
      <c r="O15" s="22">
        <f t="shared" si="2"/>
        <v>10775.96</v>
      </c>
      <c r="P15" s="23">
        <f t="shared" si="3"/>
        <v>131565.30573025605</v>
      </c>
      <c r="Q15" s="10" t="str">
        <f t="shared" si="4"/>
        <v>ene 2015</v>
      </c>
      <c r="R15" s="10" t="str">
        <f t="shared" si="5"/>
        <v>feb 2015</v>
      </c>
      <c r="S15" s="24">
        <v>161</v>
      </c>
      <c r="T15" s="24">
        <v>124</v>
      </c>
      <c r="U15" s="24">
        <v>2328</v>
      </c>
      <c r="V15" s="24">
        <v>2573</v>
      </c>
      <c r="W15" s="19">
        <v>390</v>
      </c>
    </row>
    <row r="16" spans="1:101" x14ac:dyDescent="0.25">
      <c r="B16" s="93"/>
      <c r="C16" s="93"/>
      <c r="D16" s="8" t="s">
        <v>268</v>
      </c>
      <c r="E16" s="4">
        <v>300</v>
      </c>
      <c r="F16" s="8" t="s">
        <v>5</v>
      </c>
      <c r="G16" s="19" t="s">
        <v>289</v>
      </c>
      <c r="H16" s="19" t="s">
        <v>290</v>
      </c>
      <c r="I16" s="9">
        <v>10</v>
      </c>
      <c r="J16" s="9">
        <v>10</v>
      </c>
      <c r="K16" s="9">
        <v>30</v>
      </c>
      <c r="L16" s="30">
        <f t="shared" si="0"/>
        <v>62</v>
      </c>
      <c r="M16" s="67">
        <v>1.0599999999999998</v>
      </c>
      <c r="N16" s="21">
        <f t="shared" si="1"/>
        <v>532.66935694217887</v>
      </c>
      <c r="O16" s="22">
        <f t="shared" si="2"/>
        <v>65.719999999999985</v>
      </c>
      <c r="P16" s="23">
        <f t="shared" si="3"/>
        <v>598.38935694217889</v>
      </c>
      <c r="Q16" s="10" t="str">
        <f t="shared" si="4"/>
        <v>ene 2015</v>
      </c>
      <c r="R16" s="10" t="str">
        <f t="shared" si="5"/>
        <v>feb 2015</v>
      </c>
      <c r="S16" s="8"/>
      <c r="T16" s="8"/>
      <c r="U16" s="19">
        <v>0</v>
      </c>
      <c r="V16" s="19">
        <v>0</v>
      </c>
      <c r="W16" s="19">
        <v>23</v>
      </c>
    </row>
    <row r="17" spans="2:23" x14ac:dyDescent="0.25">
      <c r="B17" s="25"/>
      <c r="C17" s="25"/>
      <c r="D17" s="26"/>
      <c r="E17" s="27"/>
      <c r="F17" s="26"/>
      <c r="G17" s="28"/>
      <c r="H17" s="28"/>
      <c r="I17" s="31">
        <f>SUM(I9:I16)</f>
        <v>9420</v>
      </c>
      <c r="J17" s="31">
        <f>SUM(J9:J16)</f>
        <v>9140</v>
      </c>
      <c r="K17" s="31">
        <f>SUM(K9:K16)</f>
        <v>1540</v>
      </c>
      <c r="L17" s="32">
        <f>SUM(L9:L16)</f>
        <v>31236</v>
      </c>
      <c r="M17" s="68"/>
      <c r="N17" s="32">
        <f t="shared" ref="N17:P17" si="6">SUM(N9:N16)</f>
        <v>368480.75635513238</v>
      </c>
      <c r="O17" s="32">
        <f t="shared" si="6"/>
        <v>33110.160000000003</v>
      </c>
      <c r="P17" s="32">
        <f t="shared" si="6"/>
        <v>401590.91635513242</v>
      </c>
      <c r="Q17" s="29"/>
      <c r="R17" s="29"/>
      <c r="S17" s="31">
        <f t="shared" ref="S17:W17" si="7">SUM(S9:S16)</f>
        <v>700</v>
      </c>
      <c r="T17" s="31">
        <f t="shared" si="7"/>
        <v>390</v>
      </c>
      <c r="U17" s="31">
        <f t="shared" si="7"/>
        <v>9064</v>
      </c>
      <c r="V17" s="31">
        <f t="shared" si="7"/>
        <v>10006</v>
      </c>
      <c r="W17" s="31">
        <f t="shared" si="7"/>
        <v>1515</v>
      </c>
    </row>
    <row r="18" spans="2:23" x14ac:dyDescent="0.25">
      <c r="B18" s="90" t="s">
        <v>3</v>
      </c>
      <c r="C18" s="90">
        <v>441</v>
      </c>
      <c r="D18" s="8" t="s">
        <v>293</v>
      </c>
      <c r="E18" s="4">
        <v>304</v>
      </c>
      <c r="F18" s="8" t="s">
        <v>4</v>
      </c>
      <c r="G18" s="19" t="s">
        <v>314</v>
      </c>
      <c r="H18" s="19" t="s">
        <v>290</v>
      </c>
      <c r="I18" s="9">
        <v>110</v>
      </c>
      <c r="J18" s="9">
        <v>110</v>
      </c>
      <c r="K18" s="9">
        <v>50</v>
      </c>
      <c r="L18" s="30">
        <f t="shared" ref="L18:L38" si="8">$I$283*I18+$J$283*J18+$K$283*K18</f>
        <v>402</v>
      </c>
      <c r="M18" s="85">
        <v>0.79789994321554858</v>
      </c>
      <c r="N18" s="21">
        <f t="shared" ref="N18:N38" si="9">$I$284*I18+$J$284*J18+K18*$K$284</f>
        <v>4511.7121571331982</v>
      </c>
      <c r="O18" s="22">
        <f t="shared" ref="O18:O81" si="10">+$M18*$L18</f>
        <v>320.75577717265054</v>
      </c>
      <c r="P18" s="23">
        <f t="shared" ref="P18:P38" si="11">N18+O18</f>
        <v>4832.4679343058488</v>
      </c>
      <c r="Q18" s="10" t="str">
        <f t="shared" ref="Q18:Q38" si="12">IF(L18=0," ","ene 2015")</f>
        <v>ene 2015</v>
      </c>
      <c r="R18" s="10" t="str">
        <f t="shared" ref="R18:R38" si="13">IF(L18=0," ","feb 2015")</f>
        <v>feb 2015</v>
      </c>
      <c r="S18" s="24">
        <v>21</v>
      </c>
      <c r="T18" s="24">
        <v>20</v>
      </c>
      <c r="U18" s="24">
        <v>136</v>
      </c>
      <c r="V18" s="24">
        <v>143</v>
      </c>
      <c r="W18" s="19">
        <v>43</v>
      </c>
    </row>
    <row r="19" spans="2:23" x14ac:dyDescent="0.25">
      <c r="B19" s="90"/>
      <c r="C19" s="90"/>
      <c r="D19" s="8" t="s">
        <v>294</v>
      </c>
      <c r="E19" s="4">
        <v>312</v>
      </c>
      <c r="F19" s="8" t="s">
        <v>14</v>
      </c>
      <c r="G19" s="19" t="s">
        <v>314</v>
      </c>
      <c r="H19" s="19" t="s">
        <v>290</v>
      </c>
      <c r="I19" s="9">
        <v>40</v>
      </c>
      <c r="J19" s="9">
        <v>50</v>
      </c>
      <c r="K19" s="9">
        <v>70</v>
      </c>
      <c r="L19" s="30">
        <f t="shared" si="8"/>
        <v>214</v>
      </c>
      <c r="M19" s="85">
        <v>0.79789994321554858</v>
      </c>
      <c r="N19" s="21">
        <f t="shared" si="9"/>
        <v>2057.5037258379516</v>
      </c>
      <c r="O19" s="22">
        <f t="shared" si="10"/>
        <v>170.7505878481274</v>
      </c>
      <c r="P19" s="23">
        <f t="shared" si="11"/>
        <v>2228.2543136860791</v>
      </c>
      <c r="Q19" s="10" t="str">
        <f t="shared" si="12"/>
        <v>ene 2015</v>
      </c>
      <c r="R19" s="10" t="str">
        <f t="shared" si="13"/>
        <v>feb 2015</v>
      </c>
      <c r="S19" s="24">
        <v>36</v>
      </c>
      <c r="T19" s="24">
        <v>22</v>
      </c>
      <c r="U19" s="24">
        <v>371</v>
      </c>
      <c r="V19" s="24">
        <v>361</v>
      </c>
      <c r="W19" s="19">
        <v>70</v>
      </c>
    </row>
    <row r="20" spans="2:23" x14ac:dyDescent="0.25">
      <c r="B20" s="90"/>
      <c r="C20" s="90"/>
      <c r="D20" s="8" t="s">
        <v>295</v>
      </c>
      <c r="E20" s="4">
        <v>314</v>
      </c>
      <c r="F20" s="8" t="s">
        <v>15</v>
      </c>
      <c r="G20" s="19" t="s">
        <v>314</v>
      </c>
      <c r="H20" s="19" t="s">
        <v>290</v>
      </c>
      <c r="I20" s="9">
        <v>100</v>
      </c>
      <c r="J20" s="9">
        <v>90</v>
      </c>
      <c r="K20" s="9">
        <v>30</v>
      </c>
      <c r="L20" s="30">
        <f t="shared" si="8"/>
        <v>334</v>
      </c>
      <c r="M20" s="85">
        <v>0.79789994321554858</v>
      </c>
      <c r="N20" s="21">
        <f t="shared" si="9"/>
        <v>3859.6949636602449</v>
      </c>
      <c r="O20" s="22">
        <f t="shared" si="10"/>
        <v>266.49858103399322</v>
      </c>
      <c r="P20" s="23">
        <f t="shared" si="11"/>
        <v>4126.193544694238</v>
      </c>
      <c r="Q20" s="10" t="str">
        <f t="shared" si="12"/>
        <v>ene 2015</v>
      </c>
      <c r="R20" s="10" t="str">
        <f t="shared" si="13"/>
        <v>feb 2015</v>
      </c>
      <c r="S20" s="24">
        <v>15</v>
      </c>
      <c r="T20" s="24">
        <v>21</v>
      </c>
      <c r="U20" s="24">
        <v>175</v>
      </c>
      <c r="V20" s="24">
        <v>172</v>
      </c>
      <c r="W20" s="19">
        <v>24</v>
      </c>
    </row>
    <row r="21" spans="2:23" x14ac:dyDescent="0.25">
      <c r="B21" s="90"/>
      <c r="C21" s="90"/>
      <c r="D21" s="8" t="s">
        <v>296</v>
      </c>
      <c r="E21" s="4">
        <v>313</v>
      </c>
      <c r="F21" s="8" t="s">
        <v>16</v>
      </c>
      <c r="G21" s="19" t="s">
        <v>314</v>
      </c>
      <c r="H21" s="19" t="s">
        <v>290</v>
      </c>
      <c r="I21" s="9">
        <v>400</v>
      </c>
      <c r="J21" s="9">
        <v>410</v>
      </c>
      <c r="K21" s="9">
        <v>90</v>
      </c>
      <c r="L21" s="30">
        <f t="shared" si="8"/>
        <v>1386</v>
      </c>
      <c r="M21" s="85">
        <v>0.79789994321554858</v>
      </c>
      <c r="N21" s="21">
        <f t="shared" si="9"/>
        <v>16131.779806525621</v>
      </c>
      <c r="O21" s="22">
        <f t="shared" si="10"/>
        <v>1105.8893212967503</v>
      </c>
      <c r="P21" s="23">
        <f t="shared" si="11"/>
        <v>17237.66912782237</v>
      </c>
      <c r="Q21" s="10" t="str">
        <f t="shared" si="12"/>
        <v>ene 2015</v>
      </c>
      <c r="R21" s="10" t="str">
        <f t="shared" si="13"/>
        <v>feb 2015</v>
      </c>
      <c r="S21" s="24">
        <v>42</v>
      </c>
      <c r="T21" s="24">
        <v>24</v>
      </c>
      <c r="U21" s="24">
        <v>390</v>
      </c>
      <c r="V21" s="24">
        <v>445</v>
      </c>
      <c r="W21" s="19">
        <v>90</v>
      </c>
    </row>
    <row r="22" spans="2:23" x14ac:dyDescent="0.25">
      <c r="B22" s="90"/>
      <c r="C22" s="90"/>
      <c r="D22" s="8" t="s">
        <v>297</v>
      </c>
      <c r="E22" s="4">
        <v>315</v>
      </c>
      <c r="F22" s="8" t="s">
        <v>17</v>
      </c>
      <c r="G22" s="19" t="s">
        <v>314</v>
      </c>
      <c r="H22" s="19" t="s">
        <v>290</v>
      </c>
      <c r="I22" s="9">
        <v>450</v>
      </c>
      <c r="J22" s="9">
        <v>440</v>
      </c>
      <c r="K22" s="9">
        <v>190</v>
      </c>
      <c r="L22" s="30">
        <f t="shared" si="8"/>
        <v>1614</v>
      </c>
      <c r="M22" s="85">
        <v>0.79789994321554858</v>
      </c>
      <c r="N22" s="21">
        <f t="shared" si="9"/>
        <v>18219.518225867276</v>
      </c>
      <c r="O22" s="22">
        <f t="shared" si="10"/>
        <v>1287.8105083498954</v>
      </c>
      <c r="P22" s="23">
        <f t="shared" si="11"/>
        <v>19507.328734217172</v>
      </c>
      <c r="Q22" s="10" t="str">
        <f t="shared" si="12"/>
        <v>ene 2015</v>
      </c>
      <c r="R22" s="10" t="str">
        <f t="shared" si="13"/>
        <v>feb 2015</v>
      </c>
      <c r="S22" s="24">
        <v>63</v>
      </c>
      <c r="T22" s="24">
        <v>23</v>
      </c>
      <c r="U22" s="24">
        <v>794</v>
      </c>
      <c r="V22" s="24">
        <v>851</v>
      </c>
      <c r="W22" s="19">
        <v>185</v>
      </c>
    </row>
    <row r="23" spans="2:23" x14ac:dyDescent="0.25">
      <c r="B23" s="90"/>
      <c r="C23" s="90"/>
      <c r="D23" s="8" t="s">
        <v>298</v>
      </c>
      <c r="E23" s="4">
        <v>307</v>
      </c>
      <c r="F23" s="8" t="s">
        <v>18</v>
      </c>
      <c r="G23" s="19" t="s">
        <v>314</v>
      </c>
      <c r="H23" s="19" t="s">
        <v>290</v>
      </c>
      <c r="I23" s="9">
        <v>250</v>
      </c>
      <c r="J23" s="9">
        <v>230</v>
      </c>
      <c r="K23" s="9">
        <v>80</v>
      </c>
      <c r="L23" s="30">
        <f t="shared" si="8"/>
        <v>848</v>
      </c>
      <c r="M23" s="85">
        <v>0.79789994321554858</v>
      </c>
      <c r="N23" s="21">
        <f t="shared" si="9"/>
        <v>9757.041712031385</v>
      </c>
      <c r="O23" s="22">
        <f t="shared" si="10"/>
        <v>676.61915184678514</v>
      </c>
      <c r="P23" s="23">
        <f t="shared" si="11"/>
        <v>10433.660863878171</v>
      </c>
      <c r="Q23" s="10" t="str">
        <f t="shared" si="12"/>
        <v>ene 2015</v>
      </c>
      <c r="R23" s="10" t="str">
        <f t="shared" si="13"/>
        <v>feb 2015</v>
      </c>
      <c r="S23" s="24">
        <v>38</v>
      </c>
      <c r="T23" s="24">
        <v>38</v>
      </c>
      <c r="U23" s="24">
        <v>441</v>
      </c>
      <c r="V23" s="24">
        <v>476</v>
      </c>
      <c r="W23" s="19">
        <v>75</v>
      </c>
    </row>
    <row r="24" spans="2:23" x14ac:dyDescent="0.25">
      <c r="B24" s="90"/>
      <c r="C24" s="90"/>
      <c r="D24" s="8" t="s">
        <v>299</v>
      </c>
      <c r="E24" s="4">
        <v>310</v>
      </c>
      <c r="F24" s="8" t="s">
        <v>19</v>
      </c>
      <c r="G24" s="19" t="s">
        <v>314</v>
      </c>
      <c r="H24" s="19" t="s">
        <v>290</v>
      </c>
      <c r="I24" s="9">
        <v>980</v>
      </c>
      <c r="J24" s="9">
        <v>940</v>
      </c>
      <c r="K24" s="9">
        <v>100</v>
      </c>
      <c r="L24" s="30">
        <f t="shared" si="8"/>
        <v>3172</v>
      </c>
      <c r="M24" s="85">
        <v>0.79789994321554858</v>
      </c>
      <c r="N24" s="21">
        <f t="shared" si="9"/>
        <v>37862.654864979668</v>
      </c>
      <c r="O24" s="22">
        <f t="shared" si="10"/>
        <v>2530.9386198797201</v>
      </c>
      <c r="P24" s="23">
        <f t="shared" si="11"/>
        <v>40393.59348485939</v>
      </c>
      <c r="Q24" s="10" t="str">
        <f t="shared" si="12"/>
        <v>ene 2015</v>
      </c>
      <c r="R24" s="10" t="str">
        <f t="shared" si="13"/>
        <v>feb 2015</v>
      </c>
      <c r="S24" s="24">
        <v>38</v>
      </c>
      <c r="T24" s="24">
        <v>16</v>
      </c>
      <c r="U24" s="24">
        <v>779</v>
      </c>
      <c r="V24" s="24">
        <v>852</v>
      </c>
      <c r="W24" s="19">
        <v>96</v>
      </c>
    </row>
    <row r="25" spans="2:23" x14ac:dyDescent="0.25">
      <c r="B25" s="90"/>
      <c r="C25" s="90"/>
      <c r="D25" s="8" t="s">
        <v>300</v>
      </c>
      <c r="E25" s="4">
        <v>320</v>
      </c>
      <c r="F25" s="8" t="s">
        <v>20</v>
      </c>
      <c r="G25" s="19" t="s">
        <v>314</v>
      </c>
      <c r="H25" s="19" t="s">
        <v>290</v>
      </c>
      <c r="I25" s="9">
        <v>180</v>
      </c>
      <c r="J25" s="9">
        <v>220</v>
      </c>
      <c r="K25" s="9">
        <v>40</v>
      </c>
      <c r="L25" s="30">
        <f t="shared" si="8"/>
        <v>680</v>
      </c>
      <c r="M25" s="85">
        <v>0.79789994321554858</v>
      </c>
      <c r="N25" s="21">
        <f t="shared" si="9"/>
        <v>7851.4420787746267</v>
      </c>
      <c r="O25" s="22">
        <f t="shared" si="10"/>
        <v>542.57196138657298</v>
      </c>
      <c r="P25" s="23">
        <f t="shared" si="11"/>
        <v>8394.0140401611989</v>
      </c>
      <c r="Q25" s="10" t="str">
        <f t="shared" si="12"/>
        <v>ene 2015</v>
      </c>
      <c r="R25" s="10" t="str">
        <f t="shared" si="13"/>
        <v>feb 2015</v>
      </c>
      <c r="S25" s="24">
        <v>20</v>
      </c>
      <c r="T25" s="24">
        <v>17</v>
      </c>
      <c r="U25" s="24">
        <v>139</v>
      </c>
      <c r="V25" s="24">
        <v>192</v>
      </c>
      <c r="W25" s="19">
        <v>33</v>
      </c>
    </row>
    <row r="26" spans="2:23" x14ac:dyDescent="0.25">
      <c r="B26" s="90"/>
      <c r="C26" s="90"/>
      <c r="D26" s="8" t="s">
        <v>301</v>
      </c>
      <c r="E26" s="4">
        <v>311</v>
      </c>
      <c r="F26" s="8" t="s">
        <v>13</v>
      </c>
      <c r="G26" s="19" t="s">
        <v>314</v>
      </c>
      <c r="H26" s="19" t="s">
        <v>290</v>
      </c>
      <c r="I26" s="9">
        <v>1670</v>
      </c>
      <c r="J26" s="9">
        <v>1420</v>
      </c>
      <c r="K26" s="9">
        <v>250</v>
      </c>
      <c r="L26" s="30">
        <f t="shared" si="8"/>
        <v>5194</v>
      </c>
      <c r="M26" s="85">
        <v>0.79789994321554858</v>
      </c>
      <c r="N26" s="21">
        <f t="shared" si="9"/>
        <v>61858.764003766824</v>
      </c>
      <c r="O26" s="22">
        <f t="shared" si="10"/>
        <v>4144.2923050615591</v>
      </c>
      <c r="P26" s="23">
        <f t="shared" si="11"/>
        <v>66003.056308828382</v>
      </c>
      <c r="Q26" s="10" t="str">
        <f t="shared" si="12"/>
        <v>ene 2015</v>
      </c>
      <c r="R26" s="10" t="str">
        <f t="shared" si="13"/>
        <v>feb 2015</v>
      </c>
      <c r="S26" s="24">
        <v>88</v>
      </c>
      <c r="T26" s="24">
        <v>107</v>
      </c>
      <c r="U26" s="24">
        <v>2073</v>
      </c>
      <c r="V26" s="24">
        <v>2057</v>
      </c>
      <c r="W26" s="19">
        <v>249</v>
      </c>
    </row>
    <row r="27" spans="2:23" x14ac:dyDescent="0.25">
      <c r="B27" s="90"/>
      <c r="C27" s="90"/>
      <c r="D27" s="8" t="s">
        <v>302</v>
      </c>
      <c r="E27" s="4">
        <v>308</v>
      </c>
      <c r="F27" s="8" t="s">
        <v>21</v>
      </c>
      <c r="G27" s="19" t="s">
        <v>314</v>
      </c>
      <c r="H27" s="19" t="s">
        <v>290</v>
      </c>
      <c r="I27" s="9">
        <v>1010</v>
      </c>
      <c r="J27" s="9">
        <v>900</v>
      </c>
      <c r="K27" s="9">
        <v>210</v>
      </c>
      <c r="L27" s="30">
        <f t="shared" si="8"/>
        <v>3266</v>
      </c>
      <c r="M27" s="85">
        <v>0.79789994321554858</v>
      </c>
      <c r="N27" s="21">
        <f t="shared" si="9"/>
        <v>38384.576157013857</v>
      </c>
      <c r="O27" s="22">
        <f t="shared" si="10"/>
        <v>2605.9412145419815</v>
      </c>
      <c r="P27" s="23">
        <f t="shared" si="11"/>
        <v>40990.517371555841</v>
      </c>
      <c r="Q27" s="10" t="str">
        <f t="shared" si="12"/>
        <v>ene 2015</v>
      </c>
      <c r="R27" s="10" t="str">
        <f t="shared" si="13"/>
        <v>feb 2015</v>
      </c>
      <c r="S27" s="24">
        <v>108</v>
      </c>
      <c r="T27" s="24">
        <v>97</v>
      </c>
      <c r="U27" s="24">
        <v>1357</v>
      </c>
      <c r="V27" s="24">
        <v>1460</v>
      </c>
      <c r="W27" s="19">
        <v>205</v>
      </c>
    </row>
    <row r="28" spans="2:23" x14ac:dyDescent="0.25">
      <c r="B28" s="90"/>
      <c r="C28" s="90"/>
      <c r="D28" s="8" t="s">
        <v>303</v>
      </c>
      <c r="E28" s="4">
        <v>303</v>
      </c>
      <c r="F28" s="8" t="s">
        <v>22</v>
      </c>
      <c r="G28" s="19" t="s">
        <v>314</v>
      </c>
      <c r="H28" s="19" t="s">
        <v>290</v>
      </c>
      <c r="I28" s="9">
        <v>690</v>
      </c>
      <c r="J28" s="9">
        <v>600</v>
      </c>
      <c r="K28" s="9">
        <v>90</v>
      </c>
      <c r="L28" s="30">
        <f t="shared" si="8"/>
        <v>2154</v>
      </c>
      <c r="M28" s="85">
        <v>0.79789994321554858</v>
      </c>
      <c r="N28" s="21">
        <f t="shared" si="9"/>
        <v>25717.065484848757</v>
      </c>
      <c r="O28" s="22">
        <f t="shared" si="10"/>
        <v>1718.6764776862917</v>
      </c>
      <c r="P28" s="23">
        <f t="shared" si="11"/>
        <v>27435.741962535049</v>
      </c>
      <c r="Q28" s="10" t="str">
        <f t="shared" si="12"/>
        <v>ene 2015</v>
      </c>
      <c r="R28" s="10" t="str">
        <f t="shared" si="13"/>
        <v>feb 2015</v>
      </c>
      <c r="S28" s="24">
        <v>30</v>
      </c>
      <c r="T28" s="24">
        <v>26</v>
      </c>
      <c r="U28" s="24">
        <v>547</v>
      </c>
      <c r="V28" s="24">
        <v>550</v>
      </c>
      <c r="W28" s="19">
        <v>86</v>
      </c>
    </row>
    <row r="29" spans="2:23" x14ac:dyDescent="0.25">
      <c r="B29" s="90"/>
      <c r="C29" s="90"/>
      <c r="D29" s="8" t="s">
        <v>304</v>
      </c>
      <c r="E29" s="4">
        <v>302</v>
      </c>
      <c r="F29" s="8" t="s">
        <v>23</v>
      </c>
      <c r="G29" s="19" t="s">
        <v>314</v>
      </c>
      <c r="H29" s="19" t="s">
        <v>290</v>
      </c>
      <c r="I29" s="9">
        <v>880</v>
      </c>
      <c r="J29" s="9">
        <v>880</v>
      </c>
      <c r="K29" s="9">
        <v>110</v>
      </c>
      <c r="L29" s="30">
        <f t="shared" si="8"/>
        <v>2926</v>
      </c>
      <c r="M29" s="85">
        <v>0.79789994321554858</v>
      </c>
      <c r="N29" s="21">
        <f t="shared" si="9"/>
        <v>34697.916103219432</v>
      </c>
      <c r="O29" s="22">
        <f t="shared" si="10"/>
        <v>2334.6552338486949</v>
      </c>
      <c r="P29" s="23">
        <f t="shared" si="11"/>
        <v>37032.571337068126</v>
      </c>
      <c r="Q29" s="10" t="str">
        <f t="shared" si="12"/>
        <v>ene 2015</v>
      </c>
      <c r="R29" s="10" t="str">
        <f t="shared" si="13"/>
        <v>feb 2015</v>
      </c>
      <c r="S29" s="24">
        <v>76</v>
      </c>
      <c r="T29" s="24">
        <v>46</v>
      </c>
      <c r="U29" s="24">
        <v>919</v>
      </c>
      <c r="V29" s="24">
        <v>1109</v>
      </c>
      <c r="W29" s="19">
        <v>103</v>
      </c>
    </row>
    <row r="30" spans="2:23" x14ac:dyDescent="0.25">
      <c r="B30" s="90"/>
      <c r="C30" s="90"/>
      <c r="D30" s="8" t="s">
        <v>305</v>
      </c>
      <c r="E30" s="4">
        <v>316</v>
      </c>
      <c r="F30" s="8" t="s">
        <v>24</v>
      </c>
      <c r="G30" s="19" t="s">
        <v>314</v>
      </c>
      <c r="H30" s="19" t="s">
        <v>290</v>
      </c>
      <c r="I30" s="9">
        <v>40</v>
      </c>
      <c r="J30" s="9">
        <v>40</v>
      </c>
      <c r="K30" s="9">
        <v>110</v>
      </c>
      <c r="L30" s="30">
        <f t="shared" si="8"/>
        <v>238</v>
      </c>
      <c r="M30" s="85">
        <v>0.79789994321554858</v>
      </c>
      <c r="N30" s="21">
        <f t="shared" si="9"/>
        <v>2082.5470431533308</v>
      </c>
      <c r="O30" s="22">
        <f t="shared" si="10"/>
        <v>189.90018648530057</v>
      </c>
      <c r="P30" s="23">
        <f t="shared" si="11"/>
        <v>2272.4472296386316</v>
      </c>
      <c r="Q30" s="10" t="str">
        <f t="shared" si="12"/>
        <v>ene 2015</v>
      </c>
      <c r="R30" s="10" t="str">
        <f t="shared" si="13"/>
        <v>feb 2015</v>
      </c>
      <c r="S30" s="24">
        <v>65</v>
      </c>
      <c r="T30" s="24">
        <v>29</v>
      </c>
      <c r="U30" s="24">
        <v>487</v>
      </c>
      <c r="V30" s="24">
        <v>593</v>
      </c>
      <c r="W30" s="19">
        <v>110</v>
      </c>
    </row>
    <row r="31" spans="2:23" x14ac:dyDescent="0.25">
      <c r="B31" s="90"/>
      <c r="C31" s="90"/>
      <c r="D31" s="8" t="s">
        <v>306</v>
      </c>
      <c r="E31" s="4">
        <v>317</v>
      </c>
      <c r="F31" s="8" t="s">
        <v>25</v>
      </c>
      <c r="G31" s="19" t="s">
        <v>314</v>
      </c>
      <c r="H31" s="19" t="s">
        <v>290</v>
      </c>
      <c r="I31" s="9">
        <v>160</v>
      </c>
      <c r="J31" s="9">
        <v>140</v>
      </c>
      <c r="K31" s="9">
        <v>30</v>
      </c>
      <c r="L31" s="30">
        <f t="shared" si="8"/>
        <v>510</v>
      </c>
      <c r="M31" s="85">
        <v>0.79789994321554858</v>
      </c>
      <c r="N31" s="21">
        <f t="shared" si="9"/>
        <v>6021.8859610902355</v>
      </c>
      <c r="O31" s="22">
        <f t="shared" si="10"/>
        <v>406.92897103992976</v>
      </c>
      <c r="P31" s="23">
        <f t="shared" si="11"/>
        <v>6428.8149321301653</v>
      </c>
      <c r="Q31" s="10" t="str">
        <f t="shared" si="12"/>
        <v>ene 2015</v>
      </c>
      <c r="R31" s="10" t="str">
        <f t="shared" si="13"/>
        <v>feb 2015</v>
      </c>
      <c r="S31" s="24">
        <v>22</v>
      </c>
      <c r="T31" s="24">
        <v>5</v>
      </c>
      <c r="U31" s="24">
        <v>113</v>
      </c>
      <c r="V31" s="24">
        <v>111</v>
      </c>
      <c r="W31" s="19">
        <v>28</v>
      </c>
    </row>
    <row r="32" spans="2:23" x14ac:dyDescent="0.25">
      <c r="B32" s="90"/>
      <c r="C32" s="90"/>
      <c r="D32" s="8" t="s">
        <v>307</v>
      </c>
      <c r="E32" s="4">
        <v>309</v>
      </c>
      <c r="F32" s="8" t="s">
        <v>26</v>
      </c>
      <c r="G32" s="19" t="s">
        <v>314</v>
      </c>
      <c r="H32" s="19" t="s">
        <v>290</v>
      </c>
      <c r="I32" s="9">
        <v>740</v>
      </c>
      <c r="J32" s="9">
        <v>730</v>
      </c>
      <c r="K32" s="9">
        <v>80</v>
      </c>
      <c r="L32" s="30">
        <f t="shared" si="8"/>
        <v>2432</v>
      </c>
      <c r="M32" s="85">
        <v>0.79789994321554858</v>
      </c>
      <c r="N32" s="21">
        <f t="shared" si="9"/>
        <v>28950.151884882773</v>
      </c>
      <c r="O32" s="22">
        <f t="shared" si="10"/>
        <v>1940.4926619002142</v>
      </c>
      <c r="P32" s="23">
        <f t="shared" si="11"/>
        <v>30890.644546782987</v>
      </c>
      <c r="Q32" s="10" t="str">
        <f t="shared" si="12"/>
        <v>ene 2015</v>
      </c>
      <c r="R32" s="10" t="str">
        <f t="shared" si="13"/>
        <v>feb 2015</v>
      </c>
      <c r="S32" s="24">
        <v>54</v>
      </c>
      <c r="T32" s="24">
        <v>17</v>
      </c>
      <c r="U32" s="24">
        <v>564</v>
      </c>
      <c r="V32" s="24">
        <v>642</v>
      </c>
      <c r="W32" s="19">
        <v>80</v>
      </c>
    </row>
    <row r="33" spans="2:23" x14ac:dyDescent="0.25">
      <c r="B33" s="90"/>
      <c r="C33" s="90"/>
      <c r="D33" s="8" t="s">
        <v>308</v>
      </c>
      <c r="E33" s="4">
        <v>305</v>
      </c>
      <c r="F33" s="8" t="s">
        <v>27</v>
      </c>
      <c r="G33" s="19" t="s">
        <v>314</v>
      </c>
      <c r="H33" s="19" t="s">
        <v>290</v>
      </c>
      <c r="I33" s="9">
        <v>90</v>
      </c>
      <c r="J33" s="9">
        <v>80</v>
      </c>
      <c r="K33" s="9">
        <v>120</v>
      </c>
      <c r="L33" s="30">
        <f t="shared" si="8"/>
        <v>392</v>
      </c>
      <c r="M33" s="85">
        <v>0.79789994321554858</v>
      </c>
      <c r="N33" s="21">
        <f t="shared" si="9"/>
        <v>3904.5902221026818</v>
      </c>
      <c r="O33" s="22">
        <f t="shared" si="10"/>
        <v>312.77677774049505</v>
      </c>
      <c r="P33" s="23">
        <f t="shared" si="11"/>
        <v>4217.3669998431769</v>
      </c>
      <c r="Q33" s="10" t="str">
        <f t="shared" si="12"/>
        <v>ene 2015</v>
      </c>
      <c r="R33" s="10" t="str">
        <f t="shared" si="13"/>
        <v>feb 2015</v>
      </c>
      <c r="S33" s="24">
        <v>89</v>
      </c>
      <c r="T33" s="24">
        <v>33</v>
      </c>
      <c r="U33" s="24">
        <v>531</v>
      </c>
      <c r="V33" s="24">
        <v>668</v>
      </c>
      <c r="W33" s="19">
        <v>118</v>
      </c>
    </row>
    <row r="34" spans="2:23" x14ac:dyDescent="0.25">
      <c r="B34" s="90"/>
      <c r="C34" s="90"/>
      <c r="D34" s="8" t="s">
        <v>309</v>
      </c>
      <c r="E34" s="4">
        <v>318</v>
      </c>
      <c r="F34" s="8" t="s">
        <v>28</v>
      </c>
      <c r="G34" s="19" t="s">
        <v>314</v>
      </c>
      <c r="H34" s="19" t="s">
        <v>290</v>
      </c>
      <c r="I34" s="9">
        <v>170</v>
      </c>
      <c r="J34" s="9">
        <v>200</v>
      </c>
      <c r="K34" s="9">
        <v>50</v>
      </c>
      <c r="L34" s="30">
        <f t="shared" si="8"/>
        <v>642</v>
      </c>
      <c r="M34" s="85">
        <v>0.79789994321554858</v>
      </c>
      <c r="N34" s="21">
        <f t="shared" si="9"/>
        <v>7343.8160391478268</v>
      </c>
      <c r="O34" s="22">
        <f t="shared" si="10"/>
        <v>512.25176354438224</v>
      </c>
      <c r="P34" s="23">
        <f t="shared" si="11"/>
        <v>7856.0678026922087</v>
      </c>
      <c r="Q34" s="10" t="str">
        <f t="shared" si="12"/>
        <v>ene 2015</v>
      </c>
      <c r="R34" s="10" t="str">
        <f t="shared" si="13"/>
        <v>feb 2015</v>
      </c>
      <c r="S34" s="24">
        <v>34</v>
      </c>
      <c r="T34" s="24">
        <v>18</v>
      </c>
      <c r="U34" s="24">
        <v>296</v>
      </c>
      <c r="V34" s="24">
        <v>359</v>
      </c>
      <c r="W34" s="19">
        <v>49</v>
      </c>
    </row>
    <row r="35" spans="2:23" x14ac:dyDescent="0.25">
      <c r="B35" s="90"/>
      <c r="C35" s="90"/>
      <c r="D35" s="8" t="s">
        <v>310</v>
      </c>
      <c r="E35" s="4">
        <v>301</v>
      </c>
      <c r="F35" s="8" t="s">
        <v>29</v>
      </c>
      <c r="G35" s="19" t="s">
        <v>314</v>
      </c>
      <c r="H35" s="19" t="s">
        <v>290</v>
      </c>
      <c r="I35" s="9">
        <v>6310</v>
      </c>
      <c r="J35" s="9">
        <v>6540</v>
      </c>
      <c r="K35" s="9">
        <v>580</v>
      </c>
      <c r="L35" s="30">
        <f t="shared" si="8"/>
        <v>21140</v>
      </c>
      <c r="M35" s="85">
        <v>0.79789994321554858</v>
      </c>
      <c r="N35" s="21">
        <f t="shared" si="9"/>
        <v>251647.10754764578</v>
      </c>
      <c r="O35" s="22">
        <f t="shared" si="10"/>
        <v>16867.604799576697</v>
      </c>
      <c r="P35" s="23">
        <f t="shared" si="11"/>
        <v>268514.71234722249</v>
      </c>
      <c r="Q35" s="10" t="str">
        <f t="shared" si="12"/>
        <v>ene 2015</v>
      </c>
      <c r="R35" s="10" t="str">
        <f t="shared" si="13"/>
        <v>feb 2015</v>
      </c>
      <c r="S35" s="24">
        <v>185</v>
      </c>
      <c r="T35" s="24">
        <v>105</v>
      </c>
      <c r="U35" s="24">
        <v>5004</v>
      </c>
      <c r="V35" s="24">
        <v>6000</v>
      </c>
      <c r="W35" s="19">
        <v>579</v>
      </c>
    </row>
    <row r="36" spans="2:23" x14ac:dyDescent="0.25">
      <c r="B36" s="90"/>
      <c r="C36" s="90"/>
      <c r="D36" s="8" t="s">
        <v>311</v>
      </c>
      <c r="E36" s="4">
        <v>306</v>
      </c>
      <c r="F36" s="8" t="s">
        <v>30</v>
      </c>
      <c r="G36" s="19" t="s">
        <v>314</v>
      </c>
      <c r="H36" s="19" t="s">
        <v>290</v>
      </c>
      <c r="I36" s="9">
        <v>530</v>
      </c>
      <c r="J36" s="9">
        <v>490</v>
      </c>
      <c r="K36" s="9">
        <v>110</v>
      </c>
      <c r="L36" s="30">
        <f t="shared" si="8"/>
        <v>1742</v>
      </c>
      <c r="M36" s="85">
        <v>0.79789994321554858</v>
      </c>
      <c r="N36" s="21">
        <f t="shared" si="9"/>
        <v>20438.266110273918</v>
      </c>
      <c r="O36" s="22">
        <f t="shared" si="10"/>
        <v>1389.9417010814857</v>
      </c>
      <c r="P36" s="23">
        <f t="shared" si="11"/>
        <v>21828.207811355405</v>
      </c>
      <c r="Q36" s="10" t="str">
        <f t="shared" si="12"/>
        <v>ene 2015</v>
      </c>
      <c r="R36" s="10" t="str">
        <f t="shared" si="13"/>
        <v>feb 2015</v>
      </c>
      <c r="S36" s="24">
        <v>74</v>
      </c>
      <c r="T36" s="24">
        <v>47</v>
      </c>
      <c r="U36" s="24">
        <v>603</v>
      </c>
      <c r="V36" s="24">
        <v>629</v>
      </c>
      <c r="W36" s="19">
        <v>107</v>
      </c>
    </row>
    <row r="37" spans="2:23" x14ac:dyDescent="0.25">
      <c r="B37" s="90"/>
      <c r="C37" s="90"/>
      <c r="D37" s="8" t="s">
        <v>312</v>
      </c>
      <c r="E37" s="4">
        <v>319</v>
      </c>
      <c r="F37" s="8" t="s">
        <v>31</v>
      </c>
      <c r="G37" s="19" t="s">
        <v>314</v>
      </c>
      <c r="H37" s="19" t="s">
        <v>290</v>
      </c>
      <c r="I37" s="9">
        <v>490</v>
      </c>
      <c r="J37" s="9">
        <v>500</v>
      </c>
      <c r="K37" s="9">
        <v>160</v>
      </c>
      <c r="L37" s="30">
        <f t="shared" si="8"/>
        <v>1744</v>
      </c>
      <c r="M37" s="85">
        <v>0.79789994321554858</v>
      </c>
      <c r="N37" s="21">
        <f t="shared" si="9"/>
        <v>19963.19632669754</v>
      </c>
      <c r="O37" s="22">
        <f t="shared" si="10"/>
        <v>1391.5375009679167</v>
      </c>
      <c r="P37" s="23">
        <f t="shared" si="11"/>
        <v>21354.733827665455</v>
      </c>
      <c r="Q37" s="10" t="str">
        <f t="shared" si="12"/>
        <v>ene 2015</v>
      </c>
      <c r="R37" s="10" t="str">
        <f t="shared" si="13"/>
        <v>feb 2015</v>
      </c>
      <c r="S37" s="24">
        <v>82</v>
      </c>
      <c r="T37" s="24">
        <v>32</v>
      </c>
      <c r="U37" s="24">
        <v>913</v>
      </c>
      <c r="V37" s="24">
        <v>1110</v>
      </c>
      <c r="W37" s="19">
        <v>160</v>
      </c>
    </row>
    <row r="38" spans="2:23" x14ac:dyDescent="0.25">
      <c r="B38" s="90"/>
      <c r="C38" s="90"/>
      <c r="D38" s="8" t="s">
        <v>313</v>
      </c>
      <c r="E38" s="4">
        <v>300</v>
      </c>
      <c r="F38" s="8" t="s">
        <v>6</v>
      </c>
      <c r="G38" s="19" t="s">
        <v>314</v>
      </c>
      <c r="H38" s="19" t="s">
        <v>290</v>
      </c>
      <c r="I38" s="9">
        <v>10</v>
      </c>
      <c r="J38" s="9">
        <v>10</v>
      </c>
      <c r="K38" s="9">
        <v>50</v>
      </c>
      <c r="L38" s="30">
        <f t="shared" si="8"/>
        <v>82</v>
      </c>
      <c r="M38" s="85">
        <v>0.79789994321554858</v>
      </c>
      <c r="N38" s="21">
        <f t="shared" si="9"/>
        <v>628.93012617294812</v>
      </c>
      <c r="O38" s="22">
        <f t="shared" si="10"/>
        <v>65.427795343674987</v>
      </c>
      <c r="P38" s="23">
        <f t="shared" si="11"/>
        <v>694.35792151662315</v>
      </c>
      <c r="Q38" s="10" t="str">
        <f t="shared" si="12"/>
        <v>ene 2015</v>
      </c>
      <c r="R38" s="10" t="str">
        <f t="shared" si="13"/>
        <v>feb 2015</v>
      </c>
      <c r="S38" s="8"/>
      <c r="T38" s="8"/>
      <c r="U38" s="19">
        <v>0</v>
      </c>
      <c r="V38" s="19">
        <v>0</v>
      </c>
      <c r="W38" s="19">
        <v>44</v>
      </c>
    </row>
    <row r="39" spans="2:23" x14ac:dyDescent="0.25">
      <c r="B39" s="25"/>
      <c r="C39" s="25"/>
      <c r="D39" s="26"/>
      <c r="E39" s="27"/>
      <c r="F39" s="26"/>
      <c r="G39" s="28"/>
      <c r="H39" s="28"/>
      <c r="I39" s="31">
        <f>SUM(I18:I38)</f>
        <v>15300</v>
      </c>
      <c r="J39" s="31">
        <f>SUM(J18:J38)</f>
        <v>15020</v>
      </c>
      <c r="K39" s="31">
        <f>SUM(K18:K38)</f>
        <v>2600</v>
      </c>
      <c r="L39" s="32">
        <f>SUM(L18:L38)</f>
        <v>51112</v>
      </c>
      <c r="M39" s="68"/>
      <c r="N39" s="32">
        <f t="shared" ref="N39:P39" si="14">SUM(N18:N38)</f>
        <v>601890.16054482595</v>
      </c>
      <c r="O39" s="32">
        <f t="shared" si="14"/>
        <v>40782.261897633121</v>
      </c>
      <c r="P39" s="32">
        <f t="shared" si="14"/>
        <v>642672.42244245892</v>
      </c>
      <c r="Q39" s="29"/>
      <c r="R39" s="29"/>
      <c r="S39" s="31">
        <f t="shared" ref="S39:W39" si="15">SUM(S18:S38)</f>
        <v>1180</v>
      </c>
      <c r="T39" s="31">
        <f t="shared" si="15"/>
        <v>743</v>
      </c>
      <c r="U39" s="31">
        <f t="shared" si="15"/>
        <v>16632</v>
      </c>
      <c r="V39" s="31">
        <f t="shared" si="15"/>
        <v>18780</v>
      </c>
      <c r="W39" s="31">
        <f t="shared" si="15"/>
        <v>2534</v>
      </c>
    </row>
    <row r="40" spans="2:23" x14ac:dyDescent="0.25">
      <c r="B40" s="90" t="s">
        <v>32</v>
      </c>
      <c r="C40" s="90">
        <v>442</v>
      </c>
      <c r="D40" s="8" t="s">
        <v>315</v>
      </c>
      <c r="E40" s="4">
        <v>307</v>
      </c>
      <c r="F40" s="8" t="s">
        <v>33</v>
      </c>
      <c r="G40" s="19" t="s">
        <v>323</v>
      </c>
      <c r="H40" s="19" t="s">
        <v>290</v>
      </c>
      <c r="I40" s="9">
        <v>1540</v>
      </c>
      <c r="J40" s="9">
        <v>1480</v>
      </c>
      <c r="K40" s="9">
        <v>380</v>
      </c>
      <c r="L40" s="30">
        <f t="shared" ref="L40:L48" si="16">$I$283*I40+$J$283*J40+$K$283*K40</f>
        <v>5212</v>
      </c>
      <c r="M40" s="67">
        <v>1.4</v>
      </c>
      <c r="N40" s="21">
        <f t="shared" ref="N40:N48" si="17">$I$284*I40+$J$284*J40+K40*$K$284</f>
        <v>60618.928565295515</v>
      </c>
      <c r="O40" s="22">
        <f t="shared" si="10"/>
        <v>7296.7999999999993</v>
      </c>
      <c r="P40" s="23">
        <f t="shared" ref="P40:P48" si="18">N40+O40</f>
        <v>67915.728565295518</v>
      </c>
      <c r="Q40" s="10" t="str">
        <f t="shared" ref="Q40:Q48" si="19">IF(L40=0," ","ene 2015")</f>
        <v>ene 2015</v>
      </c>
      <c r="R40" s="10" t="str">
        <f t="shared" ref="R40:R48" si="20">IF(L40=0," ","feb 2015")</f>
        <v>feb 2015</v>
      </c>
      <c r="S40" s="24">
        <v>180</v>
      </c>
      <c r="T40" s="24">
        <v>1</v>
      </c>
      <c r="U40" s="24">
        <v>1700</v>
      </c>
      <c r="V40" s="24">
        <v>1973</v>
      </c>
      <c r="W40" s="19">
        <v>376</v>
      </c>
    </row>
    <row r="41" spans="2:23" x14ac:dyDescent="0.25">
      <c r="B41" s="90"/>
      <c r="C41" s="90"/>
      <c r="D41" s="8" t="s">
        <v>316</v>
      </c>
      <c r="E41" s="4">
        <v>301</v>
      </c>
      <c r="F41" s="8" t="s">
        <v>34</v>
      </c>
      <c r="G41" s="19" t="s">
        <v>323</v>
      </c>
      <c r="H41" s="19" t="s">
        <v>290</v>
      </c>
      <c r="I41" s="9">
        <v>470</v>
      </c>
      <c r="J41" s="9">
        <v>450</v>
      </c>
      <c r="K41" s="9">
        <v>490</v>
      </c>
      <c r="L41" s="30">
        <f t="shared" si="16"/>
        <v>1962</v>
      </c>
      <c r="M41" s="67">
        <v>1.4</v>
      </c>
      <c r="N41" s="21">
        <f t="shared" si="17"/>
        <v>20272.507949374703</v>
      </c>
      <c r="O41" s="22">
        <f t="shared" si="10"/>
        <v>2746.7999999999997</v>
      </c>
      <c r="P41" s="23">
        <f t="shared" si="18"/>
        <v>23019.307949374703</v>
      </c>
      <c r="Q41" s="10" t="str">
        <f t="shared" si="19"/>
        <v>ene 2015</v>
      </c>
      <c r="R41" s="10" t="str">
        <f t="shared" si="20"/>
        <v>feb 2015</v>
      </c>
      <c r="S41" s="24">
        <v>270</v>
      </c>
      <c r="T41" s="24">
        <v>53</v>
      </c>
      <c r="U41" s="24">
        <v>2505</v>
      </c>
      <c r="V41" s="24">
        <v>2704</v>
      </c>
      <c r="W41" s="19">
        <v>490</v>
      </c>
    </row>
    <row r="42" spans="2:23" x14ac:dyDescent="0.25">
      <c r="B42" s="90"/>
      <c r="C42" s="90"/>
      <c r="D42" s="8" t="s">
        <v>317</v>
      </c>
      <c r="E42" s="4">
        <v>300</v>
      </c>
      <c r="F42" s="8" t="s">
        <v>35</v>
      </c>
      <c r="G42" s="19" t="s">
        <v>323</v>
      </c>
      <c r="H42" s="19" t="s">
        <v>290</v>
      </c>
      <c r="I42" s="9">
        <v>100</v>
      </c>
      <c r="J42" s="9">
        <v>110</v>
      </c>
      <c r="K42" s="9">
        <v>30</v>
      </c>
      <c r="L42" s="30">
        <f t="shared" si="16"/>
        <v>366</v>
      </c>
      <c r="M42" s="67">
        <v>1.4</v>
      </c>
      <c r="N42" s="21">
        <f t="shared" si="17"/>
        <v>4194.6514059525634</v>
      </c>
      <c r="O42" s="22">
        <f t="shared" si="10"/>
        <v>512.4</v>
      </c>
      <c r="P42" s="23">
        <f t="shared" si="18"/>
        <v>4707.0514059525631</v>
      </c>
      <c r="Q42" s="10" t="str">
        <f t="shared" si="19"/>
        <v>ene 2015</v>
      </c>
      <c r="R42" s="10" t="str">
        <f t="shared" si="20"/>
        <v>feb 2015</v>
      </c>
      <c r="S42" s="24">
        <v>25</v>
      </c>
      <c r="T42" s="24">
        <v>4</v>
      </c>
      <c r="U42" s="24">
        <v>201</v>
      </c>
      <c r="V42" s="24">
        <v>253</v>
      </c>
      <c r="W42" s="19">
        <v>29</v>
      </c>
    </row>
    <row r="43" spans="2:23" x14ac:dyDescent="0.25">
      <c r="B43" s="90"/>
      <c r="C43" s="90"/>
      <c r="D43" s="8" t="s">
        <v>318</v>
      </c>
      <c r="E43" s="4">
        <v>306</v>
      </c>
      <c r="F43" s="20" t="s">
        <v>259</v>
      </c>
      <c r="G43" s="19" t="s">
        <v>323</v>
      </c>
      <c r="H43" s="19" t="s">
        <v>290</v>
      </c>
      <c r="I43" s="9">
        <v>130</v>
      </c>
      <c r="J43" s="9">
        <v>140</v>
      </c>
      <c r="K43" s="9">
        <v>80</v>
      </c>
      <c r="L43" s="30">
        <f t="shared" si="16"/>
        <v>512</v>
      </c>
      <c r="M43" s="67">
        <v>1.4</v>
      </c>
      <c r="N43" s="21">
        <f t="shared" si="17"/>
        <v>5600.1379383175617</v>
      </c>
      <c r="O43" s="22">
        <f t="shared" si="10"/>
        <v>716.8</v>
      </c>
      <c r="P43" s="23">
        <f t="shared" si="18"/>
        <v>6316.9379383175619</v>
      </c>
      <c r="Q43" s="10" t="str">
        <f t="shared" si="19"/>
        <v>ene 2015</v>
      </c>
      <c r="R43" s="10" t="str">
        <f t="shared" si="20"/>
        <v>feb 2015</v>
      </c>
      <c r="S43" s="24">
        <v>64</v>
      </c>
      <c r="T43" s="24">
        <v>9</v>
      </c>
      <c r="U43" s="24">
        <v>416</v>
      </c>
      <c r="V43" s="24">
        <v>511</v>
      </c>
      <c r="W43" s="19">
        <v>80</v>
      </c>
    </row>
    <row r="44" spans="2:23" x14ac:dyDescent="0.25">
      <c r="B44" s="90"/>
      <c r="C44" s="90"/>
      <c r="D44" s="8" t="s">
        <v>319</v>
      </c>
      <c r="E44" s="4">
        <v>303</v>
      </c>
      <c r="F44" s="8" t="s">
        <v>37</v>
      </c>
      <c r="G44" s="19" t="s">
        <v>323</v>
      </c>
      <c r="H44" s="19" t="s">
        <v>290</v>
      </c>
      <c r="I44" s="9">
        <v>210</v>
      </c>
      <c r="J44" s="9">
        <v>260</v>
      </c>
      <c r="K44" s="9">
        <v>230</v>
      </c>
      <c r="L44" s="30">
        <f t="shared" si="16"/>
        <v>982</v>
      </c>
      <c r="M44" s="67">
        <v>1.4</v>
      </c>
      <c r="N44" s="21">
        <f t="shared" si="17"/>
        <v>10098.23221690117</v>
      </c>
      <c r="O44" s="22">
        <f t="shared" si="10"/>
        <v>1374.8</v>
      </c>
      <c r="P44" s="23">
        <f t="shared" si="18"/>
        <v>11473.032216901169</v>
      </c>
      <c r="Q44" s="10" t="str">
        <f t="shared" si="19"/>
        <v>ene 2015</v>
      </c>
      <c r="R44" s="10" t="str">
        <f t="shared" si="20"/>
        <v>feb 2015</v>
      </c>
      <c r="S44" s="24">
        <v>137</v>
      </c>
      <c r="T44" s="24">
        <v>8</v>
      </c>
      <c r="U44" s="24">
        <v>1002</v>
      </c>
      <c r="V44" s="24">
        <v>1281</v>
      </c>
      <c r="W44" s="19">
        <v>229</v>
      </c>
    </row>
    <row r="45" spans="2:23" x14ac:dyDescent="0.25">
      <c r="B45" s="90"/>
      <c r="C45" s="90"/>
      <c r="D45" s="8" t="s">
        <v>320</v>
      </c>
      <c r="E45" s="4">
        <v>302</v>
      </c>
      <c r="F45" s="8" t="s">
        <v>36</v>
      </c>
      <c r="G45" s="19" t="s">
        <v>323</v>
      </c>
      <c r="H45" s="19" t="s">
        <v>290</v>
      </c>
      <c r="I45" s="9">
        <v>60</v>
      </c>
      <c r="J45" s="9">
        <v>80</v>
      </c>
      <c r="K45" s="9">
        <v>300</v>
      </c>
      <c r="L45" s="30">
        <f t="shared" si="16"/>
        <v>524</v>
      </c>
      <c r="M45" s="67">
        <v>1.4</v>
      </c>
      <c r="N45" s="21">
        <f t="shared" si="17"/>
        <v>4108.5371993300068</v>
      </c>
      <c r="O45" s="22">
        <f t="shared" si="10"/>
        <v>733.59999999999991</v>
      </c>
      <c r="P45" s="23">
        <f t="shared" si="18"/>
        <v>4842.1371993300072</v>
      </c>
      <c r="Q45" s="10" t="str">
        <f t="shared" si="19"/>
        <v>ene 2015</v>
      </c>
      <c r="R45" s="10" t="str">
        <f t="shared" si="20"/>
        <v>feb 2015</v>
      </c>
      <c r="S45" s="24">
        <v>169</v>
      </c>
      <c r="T45" s="24">
        <v>38</v>
      </c>
      <c r="U45" s="24">
        <v>1063</v>
      </c>
      <c r="V45" s="24">
        <v>1338</v>
      </c>
      <c r="W45" s="19">
        <v>300</v>
      </c>
    </row>
    <row r="46" spans="2:23" x14ac:dyDescent="0.25">
      <c r="B46" s="90"/>
      <c r="C46" s="90"/>
      <c r="D46" s="8" t="s">
        <v>321</v>
      </c>
      <c r="E46" s="4">
        <v>304</v>
      </c>
      <c r="F46" s="8" t="s">
        <v>38</v>
      </c>
      <c r="G46" s="19" t="s">
        <v>323</v>
      </c>
      <c r="H46" s="19" t="s">
        <v>290</v>
      </c>
      <c r="I46" s="9">
        <v>180</v>
      </c>
      <c r="J46" s="9">
        <v>160</v>
      </c>
      <c r="K46" s="9">
        <v>100</v>
      </c>
      <c r="L46" s="30">
        <f t="shared" si="16"/>
        <v>644</v>
      </c>
      <c r="M46" s="67">
        <v>1.4</v>
      </c>
      <c r="N46" s="21">
        <f t="shared" si="17"/>
        <v>7135.3550595899787</v>
      </c>
      <c r="O46" s="22">
        <f t="shared" si="10"/>
        <v>901.59999999999991</v>
      </c>
      <c r="P46" s="23">
        <f t="shared" si="18"/>
        <v>8036.9550595899782</v>
      </c>
      <c r="Q46" s="10" t="str">
        <f t="shared" si="19"/>
        <v>ene 2015</v>
      </c>
      <c r="R46" s="10" t="str">
        <f t="shared" si="20"/>
        <v>feb 2015</v>
      </c>
      <c r="S46" s="24">
        <v>62</v>
      </c>
      <c r="T46" s="24">
        <v>23</v>
      </c>
      <c r="U46" s="24">
        <v>447</v>
      </c>
      <c r="V46" s="24">
        <v>469</v>
      </c>
      <c r="W46" s="19">
        <v>97</v>
      </c>
    </row>
    <row r="47" spans="2:23" x14ac:dyDescent="0.25">
      <c r="B47" s="90"/>
      <c r="C47" s="90"/>
      <c r="D47" s="8" t="s">
        <v>322</v>
      </c>
      <c r="E47" s="4">
        <v>305</v>
      </c>
      <c r="F47" s="8" t="s">
        <v>39</v>
      </c>
      <c r="G47" s="19" t="s">
        <v>323</v>
      </c>
      <c r="H47" s="19" t="s">
        <v>290</v>
      </c>
      <c r="I47" s="9">
        <v>30</v>
      </c>
      <c r="J47" s="9">
        <v>10</v>
      </c>
      <c r="K47" s="9">
        <v>70</v>
      </c>
      <c r="L47" s="30">
        <f t="shared" si="16"/>
        <v>134</v>
      </c>
      <c r="M47" s="67">
        <v>1.4</v>
      </c>
      <c r="N47" s="21">
        <f t="shared" si="17"/>
        <v>1166.790859303449</v>
      </c>
      <c r="O47" s="22">
        <f t="shared" si="10"/>
        <v>187.6</v>
      </c>
      <c r="P47" s="23">
        <f t="shared" si="18"/>
        <v>1354.3908593034489</v>
      </c>
      <c r="Q47" s="10" t="str">
        <f t="shared" si="19"/>
        <v>ene 2015</v>
      </c>
      <c r="R47" s="10" t="str">
        <f t="shared" si="20"/>
        <v>feb 2015</v>
      </c>
      <c r="S47" s="24">
        <v>40</v>
      </c>
      <c r="T47" s="24">
        <v>9</v>
      </c>
      <c r="U47" s="24">
        <v>256</v>
      </c>
      <c r="V47" s="24">
        <v>271</v>
      </c>
      <c r="W47" s="19">
        <v>66</v>
      </c>
    </row>
    <row r="48" spans="2:23" x14ac:dyDescent="0.25">
      <c r="B48" s="90"/>
      <c r="C48" s="90"/>
      <c r="D48" s="8" t="s">
        <v>317</v>
      </c>
      <c r="E48" s="4">
        <v>300</v>
      </c>
      <c r="F48" s="8" t="s">
        <v>236</v>
      </c>
      <c r="G48" s="19" t="s">
        <v>323</v>
      </c>
      <c r="H48" s="19" t="s">
        <v>290</v>
      </c>
      <c r="I48" s="9">
        <v>10</v>
      </c>
      <c r="J48" s="9">
        <v>10</v>
      </c>
      <c r="K48" s="9">
        <v>30</v>
      </c>
      <c r="L48" s="30">
        <f t="shared" si="16"/>
        <v>62</v>
      </c>
      <c r="M48" s="67">
        <v>1.4</v>
      </c>
      <c r="N48" s="21">
        <f t="shared" si="17"/>
        <v>532.66935694217887</v>
      </c>
      <c r="O48" s="22">
        <f t="shared" si="10"/>
        <v>86.8</v>
      </c>
      <c r="P48" s="23">
        <f t="shared" si="18"/>
        <v>619.46935694217882</v>
      </c>
      <c r="Q48" s="10" t="str">
        <f t="shared" si="19"/>
        <v>ene 2015</v>
      </c>
      <c r="R48" s="10" t="str">
        <f t="shared" si="20"/>
        <v>feb 2015</v>
      </c>
      <c r="S48" s="8"/>
      <c r="T48" s="8"/>
      <c r="U48" s="19">
        <v>0</v>
      </c>
      <c r="V48" s="19">
        <v>0</v>
      </c>
      <c r="W48" s="19">
        <v>28</v>
      </c>
    </row>
    <row r="49" spans="2:23" x14ac:dyDescent="0.25">
      <c r="B49" s="25"/>
      <c r="C49" s="25"/>
      <c r="D49" s="26"/>
      <c r="E49" s="27"/>
      <c r="F49" s="26"/>
      <c r="G49" s="28"/>
      <c r="H49" s="28"/>
      <c r="I49" s="31">
        <f>SUM(I40:I48)</f>
        <v>2730</v>
      </c>
      <c r="J49" s="31">
        <f>SUM(J40:J48)</f>
        <v>2700</v>
      </c>
      <c r="K49" s="31">
        <f>SUM(K40:K48)</f>
        <v>1710</v>
      </c>
      <c r="L49" s="32">
        <f>SUM(L40:L48)</f>
        <v>10398</v>
      </c>
      <c r="M49" s="68"/>
      <c r="N49" s="32">
        <f t="shared" ref="N49:P49" si="21">SUM(N40:N48)</f>
        <v>113727.81055100713</v>
      </c>
      <c r="O49" s="32">
        <f t="shared" si="21"/>
        <v>14557.199999999997</v>
      </c>
      <c r="P49" s="32">
        <f t="shared" si="21"/>
        <v>128285.01055100713</v>
      </c>
      <c r="Q49" s="29"/>
      <c r="R49" s="29"/>
      <c r="S49" s="31">
        <f t="shared" ref="S49:W49" si="22">SUM(S40:S48)</f>
        <v>947</v>
      </c>
      <c r="T49" s="31">
        <f t="shared" si="22"/>
        <v>145</v>
      </c>
      <c r="U49" s="31">
        <f t="shared" si="22"/>
        <v>7590</v>
      </c>
      <c r="V49" s="31">
        <f t="shared" si="22"/>
        <v>8800</v>
      </c>
      <c r="W49" s="31">
        <f t="shared" si="22"/>
        <v>1695</v>
      </c>
    </row>
    <row r="50" spans="2:23" x14ac:dyDescent="0.25">
      <c r="B50" s="90" t="s">
        <v>40</v>
      </c>
      <c r="C50" s="90">
        <v>443</v>
      </c>
      <c r="D50" s="33" t="s">
        <v>324</v>
      </c>
      <c r="E50" s="4">
        <v>302</v>
      </c>
      <c r="F50" s="8" t="s">
        <v>41</v>
      </c>
      <c r="G50" s="19" t="s">
        <v>327</v>
      </c>
      <c r="H50" s="19" t="s">
        <v>290</v>
      </c>
      <c r="I50" s="9">
        <v>4240</v>
      </c>
      <c r="J50" s="9">
        <v>4830</v>
      </c>
      <c r="K50" s="9">
        <v>330</v>
      </c>
      <c r="L50" s="30">
        <f t="shared" ref="L50:L60" si="23">$I$283*I50+$J$283*J50+$K$283*K50</f>
        <v>14842</v>
      </c>
      <c r="M50" s="67">
        <v>0.77</v>
      </c>
      <c r="N50" s="21">
        <f t="shared" ref="N50:N60" si="24">$I$284*I50+$J$284*J50+K50*$K$284</f>
        <v>176099.4758526457</v>
      </c>
      <c r="O50" s="22">
        <f t="shared" si="10"/>
        <v>11428.34</v>
      </c>
      <c r="P50" s="23">
        <f t="shared" ref="P50:P60" si="25">N50+O50</f>
        <v>187527.8158526457</v>
      </c>
      <c r="Q50" s="10" t="str">
        <f t="shared" ref="Q50:Q60" si="26">IF(L50=0," ","ene 2015")</f>
        <v>ene 2015</v>
      </c>
      <c r="R50" s="10" t="str">
        <f t="shared" ref="R50:R60" si="27">IF(L50=0," ","feb 2015")</f>
        <v>feb 2015</v>
      </c>
      <c r="S50" s="24">
        <v>134</v>
      </c>
      <c r="T50" s="24">
        <v>104</v>
      </c>
      <c r="U50" s="24">
        <v>3016</v>
      </c>
      <c r="V50" s="24">
        <v>4003</v>
      </c>
      <c r="W50" s="19">
        <v>330</v>
      </c>
    </row>
    <row r="51" spans="2:23" x14ac:dyDescent="0.25">
      <c r="B51" s="90"/>
      <c r="C51" s="90"/>
      <c r="D51" s="33" t="s">
        <v>325</v>
      </c>
      <c r="E51" s="4">
        <v>303</v>
      </c>
      <c r="F51" s="8" t="s">
        <v>42</v>
      </c>
      <c r="G51" s="19" t="s">
        <v>327</v>
      </c>
      <c r="H51" s="19" t="s">
        <v>290</v>
      </c>
      <c r="I51" s="9">
        <v>5440</v>
      </c>
      <c r="J51" s="9">
        <v>5260</v>
      </c>
      <c r="K51" s="9">
        <v>430</v>
      </c>
      <c r="L51" s="30">
        <f t="shared" si="23"/>
        <v>17550</v>
      </c>
      <c r="M51" s="67">
        <v>0.77</v>
      </c>
      <c r="N51" s="21">
        <f t="shared" si="24"/>
        <v>210278.34104206829</v>
      </c>
      <c r="O51" s="22">
        <f t="shared" si="10"/>
        <v>13513.5</v>
      </c>
      <c r="P51" s="23">
        <f t="shared" si="25"/>
        <v>223791.84104206829</v>
      </c>
      <c r="Q51" s="10" t="str">
        <f t="shared" si="26"/>
        <v>ene 2015</v>
      </c>
      <c r="R51" s="10" t="str">
        <f t="shared" si="27"/>
        <v>feb 2015</v>
      </c>
      <c r="S51" s="24">
        <v>182</v>
      </c>
      <c r="T51" s="24">
        <v>83</v>
      </c>
      <c r="U51" s="24">
        <v>3886</v>
      </c>
      <c r="V51" s="24">
        <v>4297</v>
      </c>
      <c r="W51" s="19">
        <v>426</v>
      </c>
    </row>
    <row r="52" spans="2:23" x14ac:dyDescent="0.25">
      <c r="B52" s="90"/>
      <c r="C52" s="90"/>
      <c r="D52" s="33" t="s">
        <v>326</v>
      </c>
      <c r="E52" s="4">
        <v>300</v>
      </c>
      <c r="F52" s="8" t="s">
        <v>43</v>
      </c>
      <c r="G52" s="19" t="s">
        <v>327</v>
      </c>
      <c r="H52" s="19" t="s">
        <v>290</v>
      </c>
      <c r="I52" s="9">
        <v>1050</v>
      </c>
      <c r="J52" s="9">
        <v>1150</v>
      </c>
      <c r="K52" s="9">
        <v>100</v>
      </c>
      <c r="L52" s="30">
        <f t="shared" si="23"/>
        <v>3620</v>
      </c>
      <c r="M52" s="67">
        <v>0.77</v>
      </c>
      <c r="N52" s="21">
        <f t="shared" si="24"/>
        <v>42925.297382698067</v>
      </c>
      <c r="O52" s="22">
        <f t="shared" si="10"/>
        <v>2787.4</v>
      </c>
      <c r="P52" s="23">
        <f t="shared" si="25"/>
        <v>45712.697382698068</v>
      </c>
      <c r="Q52" s="10" t="str">
        <f t="shared" si="26"/>
        <v>ene 2015</v>
      </c>
      <c r="R52" s="10" t="str">
        <f t="shared" si="27"/>
        <v>feb 2015</v>
      </c>
      <c r="S52" s="24">
        <v>41</v>
      </c>
      <c r="T52" s="24">
        <v>23</v>
      </c>
      <c r="U52" s="24">
        <v>762</v>
      </c>
      <c r="V52" s="24">
        <v>963</v>
      </c>
      <c r="W52" s="19">
        <v>99</v>
      </c>
    </row>
    <row r="53" spans="2:23" x14ac:dyDescent="0.25">
      <c r="B53" s="90"/>
      <c r="C53" s="90"/>
      <c r="D53" s="33" t="s">
        <v>326</v>
      </c>
      <c r="E53" s="4">
        <v>300</v>
      </c>
      <c r="F53" s="8" t="s">
        <v>44</v>
      </c>
      <c r="G53" s="19" t="s">
        <v>327</v>
      </c>
      <c r="H53" s="19" t="s">
        <v>290</v>
      </c>
      <c r="I53" s="9">
        <v>810</v>
      </c>
      <c r="J53" s="9">
        <v>780</v>
      </c>
      <c r="K53" s="9">
        <v>80</v>
      </c>
      <c r="L53" s="30">
        <f t="shared" si="23"/>
        <v>2624</v>
      </c>
      <c r="M53" s="67">
        <v>0.77</v>
      </c>
      <c r="N53" s="21">
        <f t="shared" si="24"/>
        <v>31333.142864262627</v>
      </c>
      <c r="O53" s="22">
        <f t="shared" si="10"/>
        <v>2020.48</v>
      </c>
      <c r="P53" s="23">
        <f t="shared" si="25"/>
        <v>33353.62286426263</v>
      </c>
      <c r="Q53" s="10" t="str">
        <f t="shared" si="26"/>
        <v>ene 2015</v>
      </c>
      <c r="R53" s="10" t="str">
        <f t="shared" si="27"/>
        <v>feb 2015</v>
      </c>
      <c r="S53" s="24">
        <v>34</v>
      </c>
      <c r="T53" s="24">
        <v>10</v>
      </c>
      <c r="U53" s="24">
        <v>638</v>
      </c>
      <c r="V53" s="24">
        <v>707</v>
      </c>
      <c r="W53" s="19">
        <v>75</v>
      </c>
    </row>
    <row r="54" spans="2:23" x14ac:dyDescent="0.25">
      <c r="B54" s="90"/>
      <c r="C54" s="90"/>
      <c r="D54" s="33" t="s">
        <v>326</v>
      </c>
      <c r="E54" s="4">
        <v>300</v>
      </c>
      <c r="F54" s="8" t="s">
        <v>45</v>
      </c>
      <c r="G54" s="19" t="s">
        <v>327</v>
      </c>
      <c r="H54" s="19" t="s">
        <v>290</v>
      </c>
      <c r="I54" s="9">
        <v>660</v>
      </c>
      <c r="J54" s="9">
        <v>680</v>
      </c>
      <c r="K54" s="9">
        <v>90</v>
      </c>
      <c r="L54" s="30">
        <f t="shared" si="23"/>
        <v>2234</v>
      </c>
      <c r="M54" s="67">
        <v>0.77</v>
      </c>
      <c r="N54" s="21">
        <f t="shared" si="24"/>
        <v>26394.491308168435</v>
      </c>
      <c r="O54" s="22">
        <f t="shared" si="10"/>
        <v>1720.18</v>
      </c>
      <c r="P54" s="23">
        <f t="shared" si="25"/>
        <v>28114.671308168436</v>
      </c>
      <c r="Q54" s="10" t="str">
        <f t="shared" si="26"/>
        <v>ene 2015</v>
      </c>
      <c r="R54" s="10" t="str">
        <f t="shared" si="27"/>
        <v>feb 2015</v>
      </c>
      <c r="S54" s="24">
        <v>46</v>
      </c>
      <c r="T54" s="24">
        <v>14</v>
      </c>
      <c r="U54" s="24">
        <v>511</v>
      </c>
      <c r="V54" s="24">
        <v>609</v>
      </c>
      <c r="W54" s="19">
        <v>83</v>
      </c>
    </row>
    <row r="55" spans="2:23" x14ac:dyDescent="0.25">
      <c r="B55" s="90"/>
      <c r="C55" s="90"/>
      <c r="D55" s="33" t="s">
        <v>324</v>
      </c>
      <c r="E55" s="4">
        <v>302</v>
      </c>
      <c r="F55" s="8" t="s">
        <v>46</v>
      </c>
      <c r="G55" s="19" t="s">
        <v>327</v>
      </c>
      <c r="H55" s="19" t="s">
        <v>290</v>
      </c>
      <c r="I55" s="9">
        <v>560</v>
      </c>
      <c r="J55" s="9">
        <v>600</v>
      </c>
      <c r="K55" s="9">
        <v>70</v>
      </c>
      <c r="L55" s="30">
        <f t="shared" si="23"/>
        <v>1926</v>
      </c>
      <c r="M55" s="67">
        <v>0.77</v>
      </c>
      <c r="N55" s="21">
        <f t="shared" si="24"/>
        <v>22750.404950269731</v>
      </c>
      <c r="O55" s="22">
        <f t="shared" si="10"/>
        <v>1483.02</v>
      </c>
      <c r="P55" s="23">
        <f t="shared" si="25"/>
        <v>24233.424950269731</v>
      </c>
      <c r="Q55" s="10" t="str">
        <f t="shared" si="26"/>
        <v>ene 2015</v>
      </c>
      <c r="R55" s="10" t="str">
        <f t="shared" si="27"/>
        <v>feb 2015</v>
      </c>
      <c r="S55" s="24">
        <v>37</v>
      </c>
      <c r="T55" s="24">
        <v>35</v>
      </c>
      <c r="U55" s="24">
        <v>424</v>
      </c>
      <c r="V55" s="24">
        <v>530</v>
      </c>
      <c r="W55" s="19">
        <v>68</v>
      </c>
    </row>
    <row r="56" spans="2:23" x14ac:dyDescent="0.25">
      <c r="B56" s="90"/>
      <c r="C56" s="90"/>
      <c r="D56" s="33" t="s">
        <v>326</v>
      </c>
      <c r="E56" s="4">
        <v>300</v>
      </c>
      <c r="F56" s="8" t="s">
        <v>47</v>
      </c>
      <c r="G56" s="19" t="s">
        <v>327</v>
      </c>
      <c r="H56" s="19" t="s">
        <v>290</v>
      </c>
      <c r="I56" s="9">
        <v>300</v>
      </c>
      <c r="J56" s="9">
        <v>270</v>
      </c>
      <c r="K56" s="9">
        <v>40</v>
      </c>
      <c r="L56" s="30">
        <f t="shared" si="23"/>
        <v>952</v>
      </c>
      <c r="M56" s="67">
        <v>0.77</v>
      </c>
      <c r="N56" s="21">
        <f t="shared" si="24"/>
        <v>11338.432967903813</v>
      </c>
      <c r="O56" s="22">
        <f t="shared" si="10"/>
        <v>733.04</v>
      </c>
      <c r="P56" s="23">
        <f t="shared" si="25"/>
        <v>12071.472967903814</v>
      </c>
      <c r="Q56" s="10" t="str">
        <f t="shared" si="26"/>
        <v>ene 2015</v>
      </c>
      <c r="R56" s="10" t="str">
        <f t="shared" si="27"/>
        <v>feb 2015</v>
      </c>
      <c r="S56" s="24">
        <v>20</v>
      </c>
      <c r="T56" s="24">
        <v>23</v>
      </c>
      <c r="U56" s="24">
        <v>236</v>
      </c>
      <c r="V56" s="24">
        <v>244</v>
      </c>
      <c r="W56" s="19">
        <v>40</v>
      </c>
    </row>
    <row r="57" spans="2:23" x14ac:dyDescent="0.25">
      <c r="B57" s="90"/>
      <c r="C57" s="90"/>
      <c r="D57" s="33" t="s">
        <v>326</v>
      </c>
      <c r="E57" s="4">
        <v>300</v>
      </c>
      <c r="F57" s="8" t="s">
        <v>48</v>
      </c>
      <c r="G57" s="19" t="s">
        <v>327</v>
      </c>
      <c r="H57" s="19" t="s">
        <v>290</v>
      </c>
      <c r="I57" s="9">
        <v>790</v>
      </c>
      <c r="J57" s="9">
        <v>670</v>
      </c>
      <c r="K57" s="9">
        <v>70</v>
      </c>
      <c r="L57" s="30">
        <f t="shared" si="23"/>
        <v>2406</v>
      </c>
      <c r="M57" s="67">
        <v>0.77</v>
      </c>
      <c r="N57" s="21">
        <f t="shared" si="24"/>
        <v>29001.152083139757</v>
      </c>
      <c r="O57" s="22">
        <f t="shared" si="10"/>
        <v>1852.6200000000001</v>
      </c>
      <c r="P57" s="23">
        <f t="shared" si="25"/>
        <v>30853.772083139756</v>
      </c>
      <c r="Q57" s="10" t="str">
        <f t="shared" si="26"/>
        <v>ene 2015</v>
      </c>
      <c r="R57" s="10" t="str">
        <f t="shared" si="27"/>
        <v>feb 2015</v>
      </c>
      <c r="S57" s="24">
        <v>26</v>
      </c>
      <c r="T57" s="24">
        <v>24</v>
      </c>
      <c r="U57" s="24">
        <v>559</v>
      </c>
      <c r="V57" s="24">
        <v>521</v>
      </c>
      <c r="W57" s="19">
        <v>66</v>
      </c>
    </row>
    <row r="58" spans="2:23" x14ac:dyDescent="0.25">
      <c r="B58" s="90"/>
      <c r="C58" s="90"/>
      <c r="D58" s="33" t="s">
        <v>324</v>
      </c>
      <c r="E58" s="4">
        <v>302</v>
      </c>
      <c r="F58" s="8" t="s">
        <v>50</v>
      </c>
      <c r="G58" s="19" t="s">
        <v>327</v>
      </c>
      <c r="H58" s="19" t="s">
        <v>290</v>
      </c>
      <c r="I58" s="9">
        <v>1450</v>
      </c>
      <c r="J58" s="9">
        <v>1830</v>
      </c>
      <c r="K58" s="9">
        <v>110</v>
      </c>
      <c r="L58" s="30">
        <f t="shared" si="23"/>
        <v>5358</v>
      </c>
      <c r="M58" s="67">
        <v>0.77</v>
      </c>
      <c r="N58" s="21">
        <f t="shared" si="24"/>
        <v>63193.946083246912</v>
      </c>
      <c r="O58" s="22">
        <f t="shared" si="10"/>
        <v>4125.66</v>
      </c>
      <c r="P58" s="23">
        <f t="shared" si="25"/>
        <v>67319.606083246908</v>
      </c>
      <c r="Q58" s="10" t="str">
        <f t="shared" si="26"/>
        <v>ene 2015</v>
      </c>
      <c r="R58" s="10" t="str">
        <f t="shared" si="27"/>
        <v>feb 2015</v>
      </c>
      <c r="S58" s="24">
        <v>58</v>
      </c>
      <c r="T58" s="24">
        <v>34</v>
      </c>
      <c r="U58" s="24">
        <v>991</v>
      </c>
      <c r="V58" s="24">
        <v>1478</v>
      </c>
      <c r="W58" s="19">
        <v>110</v>
      </c>
    </row>
    <row r="59" spans="2:23" x14ac:dyDescent="0.25">
      <c r="B59" s="90"/>
      <c r="C59" s="90"/>
      <c r="D59" s="33" t="s">
        <v>326</v>
      </c>
      <c r="E59" s="4">
        <v>300</v>
      </c>
      <c r="F59" s="8" t="s">
        <v>49</v>
      </c>
      <c r="G59" s="19" t="s">
        <v>327</v>
      </c>
      <c r="H59" s="19" t="s">
        <v>290</v>
      </c>
      <c r="I59" s="9">
        <v>180</v>
      </c>
      <c r="J59" s="9">
        <v>190</v>
      </c>
      <c r="K59" s="9">
        <v>60</v>
      </c>
      <c r="L59" s="30">
        <f t="shared" si="23"/>
        <v>652</v>
      </c>
      <c r="M59" s="67">
        <v>0.77</v>
      </c>
      <c r="N59" s="21">
        <f t="shared" si="24"/>
        <v>7445.2681845669185</v>
      </c>
      <c r="O59" s="22">
        <f t="shared" si="10"/>
        <v>502.04</v>
      </c>
      <c r="P59" s="23">
        <f t="shared" si="25"/>
        <v>7947.3081845669185</v>
      </c>
      <c r="Q59" s="10" t="str">
        <f t="shared" si="26"/>
        <v>ene 2015</v>
      </c>
      <c r="R59" s="10" t="str">
        <f t="shared" si="27"/>
        <v>feb 2015</v>
      </c>
      <c r="S59" s="24">
        <v>32</v>
      </c>
      <c r="T59" s="24">
        <v>13</v>
      </c>
      <c r="U59" s="24">
        <v>242</v>
      </c>
      <c r="V59" s="24">
        <v>279</v>
      </c>
      <c r="W59" s="19">
        <v>53</v>
      </c>
    </row>
    <row r="60" spans="2:23" x14ac:dyDescent="0.25">
      <c r="B60" s="90"/>
      <c r="C60" s="90"/>
      <c r="D60" s="33" t="s">
        <v>326</v>
      </c>
      <c r="E60" s="4">
        <v>300</v>
      </c>
      <c r="F60" s="8" t="s">
        <v>237</v>
      </c>
      <c r="G60" s="19" t="s">
        <v>327</v>
      </c>
      <c r="H60" s="19" t="s">
        <v>290</v>
      </c>
      <c r="I60" s="9">
        <v>10</v>
      </c>
      <c r="J60" s="9">
        <v>10</v>
      </c>
      <c r="K60" s="9">
        <v>40</v>
      </c>
      <c r="L60" s="30">
        <f t="shared" si="23"/>
        <v>72</v>
      </c>
      <c r="M60" s="67">
        <v>0.77</v>
      </c>
      <c r="N60" s="21">
        <f t="shared" si="24"/>
        <v>580.79974155756349</v>
      </c>
      <c r="O60" s="22">
        <f t="shared" si="10"/>
        <v>55.44</v>
      </c>
      <c r="P60" s="23">
        <f t="shared" si="25"/>
        <v>636.23974155756355</v>
      </c>
      <c r="Q60" s="10" t="str">
        <f t="shared" si="26"/>
        <v>ene 2015</v>
      </c>
      <c r="R60" s="10" t="str">
        <f t="shared" si="27"/>
        <v>feb 2015</v>
      </c>
      <c r="S60" s="8"/>
      <c r="T60" s="8"/>
      <c r="U60" s="19">
        <v>0</v>
      </c>
      <c r="V60" s="19">
        <v>0</v>
      </c>
      <c r="W60" s="19">
        <v>33</v>
      </c>
    </row>
    <row r="61" spans="2:23" x14ac:dyDescent="0.25">
      <c r="B61" s="25"/>
      <c r="C61" s="25"/>
      <c r="D61" s="26"/>
      <c r="E61" s="27"/>
      <c r="F61" s="26"/>
      <c r="G61" s="28"/>
      <c r="H61" s="28"/>
      <c r="I61" s="31">
        <f>SUM(I50:I60)</f>
        <v>15490</v>
      </c>
      <c r="J61" s="31">
        <f>SUM(J50:J60)</f>
        <v>16270</v>
      </c>
      <c r="K61" s="31">
        <f>SUM(K50:K60)</f>
        <v>1420</v>
      </c>
      <c r="L61" s="32">
        <f>SUM(L50:L60)</f>
        <v>52236</v>
      </c>
      <c r="M61" s="68"/>
      <c r="N61" s="32">
        <f t="shared" ref="N61:P61" si="28">SUM(N50:N60)</f>
        <v>621340.75246052782</v>
      </c>
      <c r="O61" s="32">
        <f t="shared" si="28"/>
        <v>40221.720000000008</v>
      </c>
      <c r="P61" s="32">
        <f t="shared" si="28"/>
        <v>661562.47246052767</v>
      </c>
      <c r="Q61" s="29"/>
      <c r="R61" s="29"/>
      <c r="S61" s="31">
        <f t="shared" ref="S61:W61" si="29">SUM(S50:S60)</f>
        <v>610</v>
      </c>
      <c r="T61" s="31">
        <f t="shared" si="29"/>
        <v>363</v>
      </c>
      <c r="U61" s="31">
        <f t="shared" si="29"/>
        <v>11265</v>
      </c>
      <c r="V61" s="31">
        <f t="shared" si="29"/>
        <v>13631</v>
      </c>
      <c r="W61" s="31">
        <f t="shared" si="29"/>
        <v>1383</v>
      </c>
    </row>
    <row r="62" spans="2:23" s="7" customFormat="1" x14ac:dyDescent="0.25">
      <c r="B62" s="90" t="s">
        <v>51</v>
      </c>
      <c r="C62" s="90">
        <v>444</v>
      </c>
      <c r="D62" s="34" t="s">
        <v>328</v>
      </c>
      <c r="E62" s="4">
        <v>301</v>
      </c>
      <c r="F62" s="8" t="s">
        <v>53</v>
      </c>
      <c r="G62" s="19" t="s">
        <v>340</v>
      </c>
      <c r="H62" s="19" t="s">
        <v>290</v>
      </c>
      <c r="I62" s="9">
        <v>130</v>
      </c>
      <c r="J62" s="9">
        <v>140</v>
      </c>
      <c r="K62" s="9">
        <v>110</v>
      </c>
      <c r="L62" s="30">
        <f t="shared" ref="L62:L73" si="30">$I$283*I62+$J$283*J62+$K$283*K62</f>
        <v>542</v>
      </c>
      <c r="M62" s="67">
        <v>0.69</v>
      </c>
      <c r="N62" s="21">
        <f t="shared" ref="N62:N73" si="31">$I$284*I62+$J$284*J62+K62*$K$284</f>
        <v>5744.5290921637152</v>
      </c>
      <c r="O62" s="22">
        <f t="shared" si="10"/>
        <v>373.97999999999996</v>
      </c>
      <c r="P62" s="23">
        <f t="shared" ref="P62:P73" si="32">N62+O62</f>
        <v>6118.5090921637147</v>
      </c>
      <c r="Q62" s="10" t="str">
        <f t="shared" ref="Q62:Q73" si="33">IF(L62=0," ","ene 2015")</f>
        <v>ene 2015</v>
      </c>
      <c r="R62" s="10" t="str">
        <f t="shared" ref="R62:R73" si="34">IF(L62=0," ","feb 2015")</f>
        <v>feb 2015</v>
      </c>
      <c r="S62" s="24">
        <v>43</v>
      </c>
      <c r="T62" s="24">
        <v>24</v>
      </c>
      <c r="U62" s="24">
        <v>498</v>
      </c>
      <c r="V62" s="24">
        <v>530</v>
      </c>
      <c r="W62" s="19">
        <v>106</v>
      </c>
    </row>
    <row r="63" spans="2:23" s="7" customFormat="1" x14ac:dyDescent="0.25">
      <c r="B63" s="90"/>
      <c r="C63" s="90"/>
      <c r="D63" s="34" t="s">
        <v>329</v>
      </c>
      <c r="E63" s="4">
        <v>308</v>
      </c>
      <c r="F63" s="8" t="s">
        <v>52</v>
      </c>
      <c r="G63" s="19" t="s">
        <v>340</v>
      </c>
      <c r="H63" s="19" t="s">
        <v>290</v>
      </c>
      <c r="I63" s="9">
        <v>3070</v>
      </c>
      <c r="J63" s="9">
        <v>3050</v>
      </c>
      <c r="K63" s="9">
        <v>570</v>
      </c>
      <c r="L63" s="30">
        <f t="shared" si="30"/>
        <v>10362</v>
      </c>
      <c r="M63" s="67">
        <v>0.69</v>
      </c>
      <c r="N63" s="21">
        <f t="shared" si="31"/>
        <v>121609.88383126428</v>
      </c>
      <c r="O63" s="22">
        <f t="shared" si="10"/>
        <v>7149.78</v>
      </c>
      <c r="P63" s="23">
        <f t="shared" si="32"/>
        <v>128759.66383126428</v>
      </c>
      <c r="Q63" s="10" t="str">
        <f t="shared" si="33"/>
        <v>ene 2015</v>
      </c>
      <c r="R63" s="10" t="str">
        <f t="shared" si="34"/>
        <v>feb 2015</v>
      </c>
      <c r="S63" s="24">
        <v>248</v>
      </c>
      <c r="T63" s="24">
        <v>86</v>
      </c>
      <c r="U63" s="24">
        <v>3623</v>
      </c>
      <c r="V63" s="24">
        <v>4187</v>
      </c>
      <c r="W63" s="19">
        <v>570</v>
      </c>
    </row>
    <row r="64" spans="2:23" s="7" customFormat="1" x14ac:dyDescent="0.25">
      <c r="B64" s="90"/>
      <c r="C64" s="90"/>
      <c r="D64" s="34" t="s">
        <v>330</v>
      </c>
      <c r="E64" s="4">
        <v>312</v>
      </c>
      <c r="F64" s="8" t="s">
        <v>54</v>
      </c>
      <c r="G64" s="19" t="s">
        <v>340</v>
      </c>
      <c r="H64" s="19" t="s">
        <v>290</v>
      </c>
      <c r="I64" s="9">
        <v>60</v>
      </c>
      <c r="J64" s="9">
        <v>40</v>
      </c>
      <c r="K64" s="9">
        <v>40</v>
      </c>
      <c r="L64" s="30">
        <f t="shared" si="30"/>
        <v>200</v>
      </c>
      <c r="M64" s="67">
        <v>0.69</v>
      </c>
      <c r="N64" s="21">
        <f t="shared" si="31"/>
        <v>2187.2343147453703</v>
      </c>
      <c r="O64" s="22">
        <f t="shared" si="10"/>
        <v>138</v>
      </c>
      <c r="P64" s="23">
        <f t="shared" si="32"/>
        <v>2325.2343147453703</v>
      </c>
      <c r="Q64" s="10" t="str">
        <f t="shared" si="33"/>
        <v>ene 2015</v>
      </c>
      <c r="R64" s="10" t="str">
        <f t="shared" si="34"/>
        <v>feb 2015</v>
      </c>
      <c r="S64" s="24">
        <v>13</v>
      </c>
      <c r="T64" s="24">
        <v>18</v>
      </c>
      <c r="U64" s="24">
        <v>185</v>
      </c>
      <c r="V64" s="24">
        <v>196</v>
      </c>
      <c r="W64" s="19">
        <v>37</v>
      </c>
    </row>
    <row r="65" spans="2:23" s="7" customFormat="1" x14ac:dyDescent="0.25">
      <c r="B65" s="90"/>
      <c r="C65" s="90"/>
      <c r="D65" s="34" t="s">
        <v>331</v>
      </c>
      <c r="E65" s="4">
        <v>305</v>
      </c>
      <c r="F65" s="8" t="s">
        <v>55</v>
      </c>
      <c r="G65" s="19" t="s">
        <v>340</v>
      </c>
      <c r="H65" s="19" t="s">
        <v>290</v>
      </c>
      <c r="I65" s="9">
        <v>800</v>
      </c>
      <c r="J65" s="9">
        <v>810</v>
      </c>
      <c r="K65" s="9">
        <v>350</v>
      </c>
      <c r="L65" s="30">
        <f t="shared" si="30"/>
        <v>2926</v>
      </c>
      <c r="M65" s="67">
        <v>0.69</v>
      </c>
      <c r="N65" s="21">
        <f t="shared" si="31"/>
        <v>32914.297930366622</v>
      </c>
      <c r="O65" s="22">
        <f t="shared" si="10"/>
        <v>2018.9399999999998</v>
      </c>
      <c r="P65" s="23">
        <f t="shared" si="32"/>
        <v>34933.237930366624</v>
      </c>
      <c r="Q65" s="10" t="str">
        <f t="shared" si="33"/>
        <v>ene 2015</v>
      </c>
      <c r="R65" s="10" t="str">
        <f t="shared" si="34"/>
        <v>feb 2015</v>
      </c>
      <c r="S65" s="24">
        <v>193</v>
      </c>
      <c r="T65" s="24">
        <v>36</v>
      </c>
      <c r="U65" s="24">
        <v>1735</v>
      </c>
      <c r="V65" s="24">
        <v>1965</v>
      </c>
      <c r="W65" s="19">
        <v>350</v>
      </c>
    </row>
    <row r="66" spans="2:23" s="7" customFormat="1" x14ac:dyDescent="0.25">
      <c r="B66" s="90"/>
      <c r="C66" s="90"/>
      <c r="D66" s="34" t="s">
        <v>332</v>
      </c>
      <c r="E66" s="4">
        <v>307</v>
      </c>
      <c r="F66" s="8" t="s">
        <v>56</v>
      </c>
      <c r="G66" s="19" t="s">
        <v>340</v>
      </c>
      <c r="H66" s="19" t="s">
        <v>290</v>
      </c>
      <c r="I66" s="9">
        <v>590</v>
      </c>
      <c r="J66" s="9">
        <v>560</v>
      </c>
      <c r="K66" s="9">
        <v>360</v>
      </c>
      <c r="L66" s="30">
        <f t="shared" si="30"/>
        <v>2200</v>
      </c>
      <c r="M66" s="67">
        <v>0.69</v>
      </c>
      <c r="N66" s="21">
        <f t="shared" si="31"/>
        <v>24138.673165380846</v>
      </c>
      <c r="O66" s="22">
        <f t="shared" si="10"/>
        <v>1517.9999999999998</v>
      </c>
      <c r="P66" s="23">
        <f t="shared" si="32"/>
        <v>25656.673165380846</v>
      </c>
      <c r="Q66" s="10" t="str">
        <f t="shared" si="33"/>
        <v>ene 2015</v>
      </c>
      <c r="R66" s="10" t="str">
        <f t="shared" si="34"/>
        <v>feb 2015</v>
      </c>
      <c r="S66" s="24">
        <v>181</v>
      </c>
      <c r="T66" s="24">
        <v>38</v>
      </c>
      <c r="U66" s="24">
        <v>1566</v>
      </c>
      <c r="V66" s="24">
        <v>1828</v>
      </c>
      <c r="W66" s="19">
        <v>353</v>
      </c>
    </row>
    <row r="67" spans="2:23" s="7" customFormat="1" x14ac:dyDescent="0.25">
      <c r="B67" s="90"/>
      <c r="C67" s="90"/>
      <c r="D67" s="34" t="s">
        <v>333</v>
      </c>
      <c r="E67" s="4">
        <v>302</v>
      </c>
      <c r="F67" s="8" t="s">
        <v>57</v>
      </c>
      <c r="G67" s="19" t="s">
        <v>340</v>
      </c>
      <c r="H67" s="19" t="s">
        <v>290</v>
      </c>
      <c r="I67" s="9">
        <v>680</v>
      </c>
      <c r="J67" s="9">
        <v>640</v>
      </c>
      <c r="K67" s="9">
        <v>200</v>
      </c>
      <c r="L67" s="30">
        <f t="shared" si="30"/>
        <v>2312</v>
      </c>
      <c r="M67" s="67">
        <v>0.69</v>
      </c>
      <c r="N67" s="21">
        <f t="shared" si="31"/>
        <v>26695.612618252759</v>
      </c>
      <c r="O67" s="22">
        <f t="shared" si="10"/>
        <v>1595.28</v>
      </c>
      <c r="P67" s="23">
        <f t="shared" si="32"/>
        <v>28290.892618252758</v>
      </c>
      <c r="Q67" s="10" t="str">
        <f t="shared" si="33"/>
        <v>ene 2015</v>
      </c>
      <c r="R67" s="10" t="str">
        <f t="shared" si="34"/>
        <v>feb 2015</v>
      </c>
      <c r="S67" s="24">
        <v>124</v>
      </c>
      <c r="T67" s="24">
        <v>90</v>
      </c>
      <c r="U67" s="24">
        <v>1082</v>
      </c>
      <c r="V67" s="24">
        <v>1111</v>
      </c>
      <c r="W67" s="19">
        <v>200</v>
      </c>
    </row>
    <row r="68" spans="2:23" s="7" customFormat="1" x14ac:dyDescent="0.25">
      <c r="B68" s="90"/>
      <c r="C68" s="90"/>
      <c r="D68" s="34" t="s">
        <v>334</v>
      </c>
      <c r="E68" s="4">
        <v>303</v>
      </c>
      <c r="F68" s="8" t="s">
        <v>58</v>
      </c>
      <c r="G68" s="19" t="s">
        <v>340</v>
      </c>
      <c r="H68" s="19" t="s">
        <v>290</v>
      </c>
      <c r="I68" s="9">
        <v>410</v>
      </c>
      <c r="J68" s="9">
        <v>400</v>
      </c>
      <c r="K68" s="9">
        <v>150</v>
      </c>
      <c r="L68" s="30">
        <f t="shared" si="30"/>
        <v>1446</v>
      </c>
      <c r="M68" s="67">
        <v>0.69</v>
      </c>
      <c r="N68" s="21">
        <f t="shared" si="31"/>
        <v>16473.883875021638</v>
      </c>
      <c r="O68" s="22">
        <f t="shared" si="10"/>
        <v>997.7399999999999</v>
      </c>
      <c r="P68" s="23">
        <f t="shared" si="32"/>
        <v>17471.62387502164</v>
      </c>
      <c r="Q68" s="10" t="str">
        <f t="shared" si="33"/>
        <v>ene 2015</v>
      </c>
      <c r="R68" s="10" t="str">
        <f t="shared" si="34"/>
        <v>feb 2015</v>
      </c>
      <c r="S68" s="24">
        <v>76</v>
      </c>
      <c r="T68" s="24">
        <v>16</v>
      </c>
      <c r="U68" s="24">
        <v>516</v>
      </c>
      <c r="V68" s="24">
        <v>609</v>
      </c>
      <c r="W68" s="19">
        <v>144</v>
      </c>
    </row>
    <row r="69" spans="2:23" s="7" customFormat="1" x14ac:dyDescent="0.25">
      <c r="B69" s="90"/>
      <c r="C69" s="90"/>
      <c r="D69" s="34" t="s">
        <v>335</v>
      </c>
      <c r="E69" s="4">
        <v>304</v>
      </c>
      <c r="F69" s="8" t="s">
        <v>59</v>
      </c>
      <c r="G69" s="19" t="s">
        <v>340</v>
      </c>
      <c r="H69" s="19" t="s">
        <v>290</v>
      </c>
      <c r="I69" s="9">
        <v>10</v>
      </c>
      <c r="J69" s="9">
        <v>10</v>
      </c>
      <c r="K69" s="9">
        <v>60</v>
      </c>
      <c r="L69" s="30">
        <f t="shared" si="30"/>
        <v>92</v>
      </c>
      <c r="M69" s="67">
        <v>0.69</v>
      </c>
      <c r="N69" s="21">
        <f t="shared" si="31"/>
        <v>677.06051078833275</v>
      </c>
      <c r="O69" s="22">
        <f t="shared" si="10"/>
        <v>63.48</v>
      </c>
      <c r="P69" s="23">
        <f t="shared" si="32"/>
        <v>740.54051078833277</v>
      </c>
      <c r="Q69" s="10" t="str">
        <f t="shared" si="33"/>
        <v>ene 2015</v>
      </c>
      <c r="R69" s="10" t="str">
        <f t="shared" si="34"/>
        <v>feb 2015</v>
      </c>
      <c r="S69" s="24">
        <v>29</v>
      </c>
      <c r="T69" s="24">
        <v>10</v>
      </c>
      <c r="U69" s="24">
        <v>192</v>
      </c>
      <c r="V69" s="24">
        <v>183</v>
      </c>
      <c r="W69" s="19">
        <v>59</v>
      </c>
    </row>
    <row r="70" spans="2:23" s="7" customFormat="1" x14ac:dyDescent="0.25">
      <c r="B70" s="90"/>
      <c r="C70" s="90"/>
      <c r="D70" s="34" t="s">
        <v>336</v>
      </c>
      <c r="E70" s="4">
        <v>309</v>
      </c>
      <c r="F70" s="8" t="s">
        <v>60</v>
      </c>
      <c r="G70" s="19" t="s">
        <v>340</v>
      </c>
      <c r="H70" s="19" t="s">
        <v>290</v>
      </c>
      <c r="I70" s="9">
        <v>0</v>
      </c>
      <c r="J70" s="9">
        <v>0</v>
      </c>
      <c r="K70" s="9">
        <v>70</v>
      </c>
      <c r="L70" s="30">
        <f t="shared" si="30"/>
        <v>70</v>
      </c>
      <c r="M70" s="67">
        <v>0.69</v>
      </c>
      <c r="N70" s="21">
        <f t="shared" si="31"/>
        <v>336.91269230769228</v>
      </c>
      <c r="O70" s="22">
        <f t="shared" si="10"/>
        <v>48.3</v>
      </c>
      <c r="P70" s="23">
        <f t="shared" si="32"/>
        <v>385.21269230769229</v>
      </c>
      <c r="Q70" s="10" t="str">
        <f t="shared" si="33"/>
        <v>ene 2015</v>
      </c>
      <c r="R70" s="10" t="str">
        <f t="shared" si="34"/>
        <v>feb 2015</v>
      </c>
      <c r="S70" s="24">
        <v>38</v>
      </c>
      <c r="T70" s="24">
        <v>35</v>
      </c>
      <c r="U70" s="24">
        <v>194</v>
      </c>
      <c r="V70" s="24">
        <v>196</v>
      </c>
      <c r="W70" s="19">
        <v>67</v>
      </c>
    </row>
    <row r="71" spans="2:23" s="7" customFormat="1" x14ac:dyDescent="0.25">
      <c r="B71" s="90"/>
      <c r="C71" s="90"/>
      <c r="D71" s="34" t="s">
        <v>337</v>
      </c>
      <c r="E71" s="4">
        <v>310</v>
      </c>
      <c r="F71" s="8" t="s">
        <v>61</v>
      </c>
      <c r="G71" s="19" t="s">
        <v>340</v>
      </c>
      <c r="H71" s="19" t="s">
        <v>290</v>
      </c>
      <c r="I71" s="9">
        <v>290</v>
      </c>
      <c r="J71" s="9">
        <v>340</v>
      </c>
      <c r="K71" s="9">
        <v>70</v>
      </c>
      <c r="L71" s="30">
        <f t="shared" si="30"/>
        <v>1078</v>
      </c>
      <c r="M71" s="67">
        <v>0.69</v>
      </c>
      <c r="N71" s="21">
        <f t="shared" si="31"/>
        <v>12434.371687823215</v>
      </c>
      <c r="O71" s="22">
        <f t="shared" si="10"/>
        <v>743.81999999999994</v>
      </c>
      <c r="P71" s="23">
        <f t="shared" si="32"/>
        <v>13178.191687823215</v>
      </c>
      <c r="Q71" s="10" t="str">
        <f t="shared" si="33"/>
        <v>ene 2015</v>
      </c>
      <c r="R71" s="10" t="str">
        <f t="shared" si="34"/>
        <v>feb 2015</v>
      </c>
      <c r="S71" s="24">
        <v>31</v>
      </c>
      <c r="T71" s="24">
        <v>21</v>
      </c>
      <c r="U71" s="24">
        <v>307</v>
      </c>
      <c r="V71" s="24">
        <v>390</v>
      </c>
      <c r="W71" s="19">
        <v>63</v>
      </c>
    </row>
    <row r="72" spans="2:23" s="7" customFormat="1" x14ac:dyDescent="0.25">
      <c r="B72" s="90"/>
      <c r="C72" s="90"/>
      <c r="D72" s="34" t="s">
        <v>338</v>
      </c>
      <c r="E72" s="4">
        <v>311</v>
      </c>
      <c r="F72" s="8" t="s">
        <v>62</v>
      </c>
      <c r="G72" s="19" t="s">
        <v>340</v>
      </c>
      <c r="H72" s="19" t="s">
        <v>290</v>
      </c>
      <c r="I72" s="9">
        <v>10</v>
      </c>
      <c r="J72" s="9">
        <v>20</v>
      </c>
      <c r="K72" s="9">
        <v>80</v>
      </c>
      <c r="L72" s="30">
        <f t="shared" si="30"/>
        <v>128</v>
      </c>
      <c r="M72" s="67">
        <v>0.69</v>
      </c>
      <c r="N72" s="21">
        <f t="shared" si="31"/>
        <v>940.79950116526118</v>
      </c>
      <c r="O72" s="22">
        <f t="shared" si="10"/>
        <v>88.32</v>
      </c>
      <c r="P72" s="23">
        <f t="shared" si="32"/>
        <v>1029.1195011652612</v>
      </c>
      <c r="Q72" s="10" t="str">
        <f t="shared" si="33"/>
        <v>ene 2015</v>
      </c>
      <c r="R72" s="10" t="str">
        <f t="shared" si="34"/>
        <v>feb 2015</v>
      </c>
      <c r="S72" s="24">
        <v>41</v>
      </c>
      <c r="T72" s="24">
        <v>20</v>
      </c>
      <c r="U72" s="24">
        <v>302</v>
      </c>
      <c r="V72" s="24">
        <v>349</v>
      </c>
      <c r="W72" s="19">
        <v>78</v>
      </c>
    </row>
    <row r="73" spans="2:23" s="7" customFormat="1" x14ac:dyDescent="0.25">
      <c r="B73" s="90"/>
      <c r="C73" s="90"/>
      <c r="D73" s="34" t="s">
        <v>339</v>
      </c>
      <c r="E73" s="4">
        <v>300</v>
      </c>
      <c r="F73" s="8" t="s">
        <v>238</v>
      </c>
      <c r="G73" s="19" t="s">
        <v>340</v>
      </c>
      <c r="H73" s="19" t="s">
        <v>290</v>
      </c>
      <c r="I73" s="9">
        <v>10</v>
      </c>
      <c r="J73" s="9">
        <v>10</v>
      </c>
      <c r="K73" s="9">
        <v>40</v>
      </c>
      <c r="L73" s="30">
        <f t="shared" si="30"/>
        <v>72</v>
      </c>
      <c r="M73" s="67">
        <v>0.69</v>
      </c>
      <c r="N73" s="21">
        <f t="shared" si="31"/>
        <v>580.79974155756349</v>
      </c>
      <c r="O73" s="22">
        <f t="shared" si="10"/>
        <v>49.679999999999993</v>
      </c>
      <c r="P73" s="23">
        <f t="shared" si="32"/>
        <v>630.47974155756344</v>
      </c>
      <c r="Q73" s="10" t="str">
        <f t="shared" si="33"/>
        <v>ene 2015</v>
      </c>
      <c r="R73" s="10" t="str">
        <f t="shared" si="34"/>
        <v>feb 2015</v>
      </c>
      <c r="S73" s="35"/>
      <c r="T73" s="35"/>
      <c r="U73" s="19">
        <v>0</v>
      </c>
      <c r="V73" s="19">
        <v>0</v>
      </c>
      <c r="W73" s="19">
        <v>40</v>
      </c>
    </row>
    <row r="74" spans="2:23" x14ac:dyDescent="0.25">
      <c r="B74" s="25"/>
      <c r="C74" s="25"/>
      <c r="D74" s="26"/>
      <c r="E74" s="27"/>
      <c r="F74" s="26"/>
      <c r="G74" s="28"/>
      <c r="H74" s="28"/>
      <c r="I74" s="31">
        <f>SUM(I62:I73)</f>
        <v>6060</v>
      </c>
      <c r="J74" s="31">
        <f>SUM(J62:J73)</f>
        <v>6020</v>
      </c>
      <c r="K74" s="31">
        <f>SUM(K62:K73)</f>
        <v>2100</v>
      </c>
      <c r="L74" s="32">
        <f>SUM(L62:L73)</f>
        <v>21428</v>
      </c>
      <c r="M74" s="68"/>
      <c r="N74" s="32">
        <f t="shared" ref="N74:P74" si="35">SUM(N62:N73)</f>
        <v>244734.05896083731</v>
      </c>
      <c r="O74" s="32">
        <f t="shared" si="35"/>
        <v>14785.319999999998</v>
      </c>
      <c r="P74" s="32">
        <f t="shared" si="35"/>
        <v>259519.37896083726</v>
      </c>
      <c r="Q74" s="29"/>
      <c r="R74" s="29"/>
      <c r="S74" s="31">
        <f t="shared" ref="S74:W74" si="36">SUM(S62:S73)</f>
        <v>1017</v>
      </c>
      <c r="T74" s="31">
        <f t="shared" si="36"/>
        <v>394</v>
      </c>
      <c r="U74" s="31">
        <f t="shared" si="36"/>
        <v>10200</v>
      </c>
      <c r="V74" s="31">
        <f t="shared" si="36"/>
        <v>11544</v>
      </c>
      <c r="W74" s="31">
        <f t="shared" si="36"/>
        <v>2067</v>
      </c>
    </row>
    <row r="75" spans="2:23" s="7" customFormat="1" x14ac:dyDescent="0.25">
      <c r="B75" s="94" t="s">
        <v>63</v>
      </c>
      <c r="C75" s="90">
        <v>445</v>
      </c>
      <c r="D75" s="8" t="s">
        <v>341</v>
      </c>
      <c r="E75" s="4">
        <v>306</v>
      </c>
      <c r="F75" s="8" t="s">
        <v>65</v>
      </c>
      <c r="G75" s="19" t="s">
        <v>289</v>
      </c>
      <c r="H75" s="19" t="s">
        <v>290</v>
      </c>
      <c r="I75" s="9">
        <v>2490</v>
      </c>
      <c r="J75" s="9">
        <v>2440</v>
      </c>
      <c r="K75" s="9">
        <v>160</v>
      </c>
      <c r="L75" s="30">
        <f t="shared" ref="L75:L88" si="37">$I$283*I75+$J$283*J75+$K$283*K75</f>
        <v>8048</v>
      </c>
      <c r="M75" s="67">
        <v>1.0599999999999998</v>
      </c>
      <c r="N75" s="21">
        <f t="shared" ref="N75:N88" si="38">$I$284*I75+$J$284*J75+K75*$K$284</f>
        <v>96613.967619025585</v>
      </c>
      <c r="O75" s="22">
        <f t="shared" si="10"/>
        <v>8530.8799999999992</v>
      </c>
      <c r="P75" s="23">
        <f t="shared" ref="P75:P88" si="39">N75+O75</f>
        <v>105144.84761902559</v>
      </c>
      <c r="Q75" s="10" t="str">
        <f t="shared" ref="Q75:Q88" si="40">IF(L75=0," ","ene 2015")</f>
        <v>ene 2015</v>
      </c>
      <c r="R75" s="10" t="str">
        <f t="shared" ref="R75:R88" si="41">IF(L75=0," ","feb 2015")</f>
        <v>feb 2015</v>
      </c>
      <c r="S75" s="24">
        <v>98</v>
      </c>
      <c r="T75" s="24">
        <v>69</v>
      </c>
      <c r="U75" s="24">
        <v>1621</v>
      </c>
      <c r="V75" s="24">
        <v>1780</v>
      </c>
      <c r="W75" s="19">
        <v>160</v>
      </c>
    </row>
    <row r="76" spans="2:23" s="7" customFormat="1" x14ac:dyDescent="0.25">
      <c r="B76" s="95"/>
      <c r="C76" s="90"/>
      <c r="D76" s="8" t="s">
        <v>342</v>
      </c>
      <c r="E76" s="4">
        <v>309</v>
      </c>
      <c r="F76" s="8" t="s">
        <v>64</v>
      </c>
      <c r="G76" s="19" t="s">
        <v>289</v>
      </c>
      <c r="H76" s="19" t="s">
        <v>290</v>
      </c>
      <c r="I76" s="9">
        <v>7550</v>
      </c>
      <c r="J76" s="9">
        <v>7670</v>
      </c>
      <c r="K76" s="9">
        <v>510</v>
      </c>
      <c r="L76" s="30">
        <f t="shared" si="37"/>
        <v>24862</v>
      </c>
      <c r="M76" s="67">
        <v>1.0599999999999998</v>
      </c>
      <c r="N76" s="21">
        <f t="shared" si="38"/>
        <v>297614.43160663743</v>
      </c>
      <c r="O76" s="22">
        <f t="shared" si="10"/>
        <v>26353.719999999998</v>
      </c>
      <c r="P76" s="23">
        <f t="shared" si="39"/>
        <v>323968.1516066374</v>
      </c>
      <c r="Q76" s="10" t="str">
        <f t="shared" si="40"/>
        <v>ene 2015</v>
      </c>
      <c r="R76" s="10" t="str">
        <f t="shared" si="41"/>
        <v>feb 2015</v>
      </c>
      <c r="S76" s="24">
        <v>224</v>
      </c>
      <c r="T76" s="24">
        <v>136</v>
      </c>
      <c r="U76" s="24">
        <v>5128</v>
      </c>
      <c r="V76" s="24">
        <v>5913</v>
      </c>
      <c r="W76" s="19">
        <v>509</v>
      </c>
    </row>
    <row r="77" spans="2:23" s="7" customFormat="1" x14ac:dyDescent="0.25">
      <c r="B77" s="95"/>
      <c r="C77" s="90"/>
      <c r="D77" s="8" t="s">
        <v>343</v>
      </c>
      <c r="E77" s="4">
        <v>308</v>
      </c>
      <c r="F77" s="8" t="s">
        <v>66</v>
      </c>
      <c r="G77" s="19" t="s">
        <v>289</v>
      </c>
      <c r="H77" s="19" t="s">
        <v>290</v>
      </c>
      <c r="I77" s="9">
        <v>2340</v>
      </c>
      <c r="J77" s="9">
        <v>2320</v>
      </c>
      <c r="K77" s="9">
        <v>180</v>
      </c>
      <c r="L77" s="30">
        <f t="shared" si="37"/>
        <v>7636</v>
      </c>
      <c r="M77" s="67">
        <v>1.0599999999999998</v>
      </c>
      <c r="N77" s="21">
        <f t="shared" si="38"/>
        <v>91388.490005254454</v>
      </c>
      <c r="O77" s="22">
        <f t="shared" si="10"/>
        <v>8094.1599999999989</v>
      </c>
      <c r="P77" s="23">
        <f t="shared" si="39"/>
        <v>99482.650005254458</v>
      </c>
      <c r="Q77" s="10" t="str">
        <f t="shared" si="40"/>
        <v>ene 2015</v>
      </c>
      <c r="R77" s="10" t="str">
        <f t="shared" si="41"/>
        <v>feb 2015</v>
      </c>
      <c r="S77" s="24">
        <v>131</v>
      </c>
      <c r="T77" s="24">
        <v>27</v>
      </c>
      <c r="U77" s="24">
        <v>1369</v>
      </c>
      <c r="V77" s="24">
        <v>1499</v>
      </c>
      <c r="W77" s="19">
        <v>174</v>
      </c>
    </row>
    <row r="78" spans="2:23" s="7" customFormat="1" x14ac:dyDescent="0.25">
      <c r="B78" s="95"/>
      <c r="C78" s="90"/>
      <c r="D78" s="8" t="s">
        <v>344</v>
      </c>
      <c r="E78" s="4">
        <v>301</v>
      </c>
      <c r="F78" s="8" t="s">
        <v>67</v>
      </c>
      <c r="G78" s="19" t="s">
        <v>289</v>
      </c>
      <c r="H78" s="19" t="s">
        <v>290</v>
      </c>
      <c r="I78" s="9">
        <v>4210</v>
      </c>
      <c r="J78" s="9">
        <v>4280</v>
      </c>
      <c r="K78" s="9">
        <v>280</v>
      </c>
      <c r="L78" s="30">
        <f t="shared" si="37"/>
        <v>13864</v>
      </c>
      <c r="M78" s="67">
        <v>1.0599999999999998</v>
      </c>
      <c r="N78" s="21">
        <f t="shared" si="38"/>
        <v>165985.12182068042</v>
      </c>
      <c r="O78" s="22">
        <f t="shared" si="10"/>
        <v>14695.839999999998</v>
      </c>
      <c r="P78" s="23">
        <f t="shared" si="39"/>
        <v>180680.96182068042</v>
      </c>
      <c r="Q78" s="10" t="str">
        <f t="shared" si="40"/>
        <v>ene 2015</v>
      </c>
      <c r="R78" s="10" t="str">
        <f t="shared" si="41"/>
        <v>feb 2015</v>
      </c>
      <c r="S78" s="24">
        <v>205</v>
      </c>
      <c r="T78" s="24">
        <v>213</v>
      </c>
      <c r="U78" s="24">
        <v>2881</v>
      </c>
      <c r="V78" s="24">
        <v>3343</v>
      </c>
      <c r="W78" s="19">
        <v>279</v>
      </c>
    </row>
    <row r="79" spans="2:23" s="7" customFormat="1" x14ac:dyDescent="0.25">
      <c r="B79" s="95"/>
      <c r="C79" s="90"/>
      <c r="D79" s="8" t="s">
        <v>345</v>
      </c>
      <c r="E79" s="4">
        <v>311</v>
      </c>
      <c r="F79" s="8" t="s">
        <v>68</v>
      </c>
      <c r="G79" s="19" t="s">
        <v>289</v>
      </c>
      <c r="H79" s="19" t="s">
        <v>290</v>
      </c>
      <c r="I79" s="9">
        <v>740</v>
      </c>
      <c r="J79" s="9">
        <v>750</v>
      </c>
      <c r="K79" s="9">
        <v>80</v>
      </c>
      <c r="L79" s="30">
        <f t="shared" si="37"/>
        <v>2464</v>
      </c>
      <c r="M79" s="67">
        <v>1.0599999999999998</v>
      </c>
      <c r="N79" s="21">
        <f t="shared" si="38"/>
        <v>29285.10832717509</v>
      </c>
      <c r="O79" s="22">
        <f t="shared" si="10"/>
        <v>2611.8399999999997</v>
      </c>
      <c r="P79" s="23">
        <f t="shared" si="39"/>
        <v>31896.948327175091</v>
      </c>
      <c r="Q79" s="10" t="str">
        <f t="shared" si="40"/>
        <v>ene 2015</v>
      </c>
      <c r="R79" s="10" t="str">
        <f t="shared" si="41"/>
        <v>feb 2015</v>
      </c>
      <c r="S79" s="24">
        <v>43</v>
      </c>
      <c r="T79" s="24">
        <v>35</v>
      </c>
      <c r="U79" s="24">
        <v>516</v>
      </c>
      <c r="V79" s="24">
        <v>598</v>
      </c>
      <c r="W79" s="19">
        <v>79</v>
      </c>
    </row>
    <row r="80" spans="2:23" s="7" customFormat="1" x14ac:dyDescent="0.25">
      <c r="B80" s="95"/>
      <c r="C80" s="90"/>
      <c r="D80" s="8" t="s">
        <v>346</v>
      </c>
      <c r="E80" s="4">
        <v>302</v>
      </c>
      <c r="F80" s="8" t="s">
        <v>69</v>
      </c>
      <c r="G80" s="19" t="s">
        <v>289</v>
      </c>
      <c r="H80" s="19" t="s">
        <v>290</v>
      </c>
      <c r="I80" s="9">
        <v>3490</v>
      </c>
      <c r="J80" s="9">
        <v>3490</v>
      </c>
      <c r="K80" s="9">
        <v>340</v>
      </c>
      <c r="L80" s="30">
        <f t="shared" si="37"/>
        <v>11508</v>
      </c>
      <c r="M80" s="67">
        <v>1.0599999999999998</v>
      </c>
      <c r="N80" s="21">
        <f t="shared" si="38"/>
        <v>137145.52595743581</v>
      </c>
      <c r="O80" s="22">
        <f t="shared" si="10"/>
        <v>12198.479999999998</v>
      </c>
      <c r="P80" s="23">
        <f t="shared" si="39"/>
        <v>149344.00595743582</v>
      </c>
      <c r="Q80" s="10" t="str">
        <f t="shared" si="40"/>
        <v>ene 2015</v>
      </c>
      <c r="R80" s="10" t="str">
        <f t="shared" si="41"/>
        <v>feb 2015</v>
      </c>
      <c r="S80" s="24">
        <v>255</v>
      </c>
      <c r="T80" s="24">
        <v>146</v>
      </c>
      <c r="U80" s="24">
        <v>2487</v>
      </c>
      <c r="V80" s="24">
        <v>2839</v>
      </c>
      <c r="W80" s="19">
        <v>334</v>
      </c>
    </row>
    <row r="81" spans="2:24" s="7" customFormat="1" x14ac:dyDescent="0.25">
      <c r="B81" s="95"/>
      <c r="C81" s="90"/>
      <c r="D81" s="8" t="s">
        <v>347</v>
      </c>
      <c r="E81" s="4">
        <v>307</v>
      </c>
      <c r="F81" s="8" t="s">
        <v>70</v>
      </c>
      <c r="G81" s="19" t="s">
        <v>289</v>
      </c>
      <c r="H81" s="19" t="s">
        <v>290</v>
      </c>
      <c r="I81" s="9">
        <v>2620</v>
      </c>
      <c r="J81" s="9">
        <v>2560</v>
      </c>
      <c r="K81" s="9">
        <v>280</v>
      </c>
      <c r="L81" s="30">
        <f t="shared" si="37"/>
        <v>8568</v>
      </c>
      <c r="M81" s="67">
        <v>1.0599999999999998</v>
      </c>
      <c r="N81" s="21">
        <f t="shared" si="38"/>
        <v>102071.67065351237</v>
      </c>
      <c r="O81" s="22">
        <f t="shared" si="10"/>
        <v>9082.0799999999981</v>
      </c>
      <c r="P81" s="23">
        <f t="shared" si="39"/>
        <v>111153.75065351237</v>
      </c>
      <c r="Q81" s="10" t="str">
        <f t="shared" si="40"/>
        <v>ene 2015</v>
      </c>
      <c r="R81" s="10" t="str">
        <f t="shared" si="41"/>
        <v>feb 2015</v>
      </c>
      <c r="S81" s="24">
        <v>137</v>
      </c>
      <c r="T81" s="24">
        <v>73</v>
      </c>
      <c r="U81" s="24">
        <v>1667</v>
      </c>
      <c r="V81" s="24">
        <v>1808</v>
      </c>
      <c r="W81" s="19">
        <v>277</v>
      </c>
    </row>
    <row r="82" spans="2:24" s="7" customFormat="1" x14ac:dyDescent="0.25">
      <c r="B82" s="95"/>
      <c r="C82" s="90"/>
      <c r="D82" s="8" t="s">
        <v>348</v>
      </c>
      <c r="E82" s="4">
        <v>303</v>
      </c>
      <c r="F82" s="8" t="s">
        <v>71</v>
      </c>
      <c r="G82" s="19" t="s">
        <v>289</v>
      </c>
      <c r="H82" s="19" t="s">
        <v>290</v>
      </c>
      <c r="I82" s="9">
        <v>5160</v>
      </c>
      <c r="J82" s="9">
        <v>5020</v>
      </c>
      <c r="K82" s="9">
        <v>390</v>
      </c>
      <c r="L82" s="30">
        <f t="shared" si="37"/>
        <v>16678</v>
      </c>
      <c r="M82" s="67">
        <v>1.0599999999999998</v>
      </c>
      <c r="N82" s="21">
        <f t="shared" si="38"/>
        <v>199883.94270150267</v>
      </c>
      <c r="O82" s="22">
        <f t="shared" ref="O82:O91" si="42">+$M82*$L82</f>
        <v>17678.679999999997</v>
      </c>
      <c r="P82" s="23">
        <f t="shared" si="39"/>
        <v>217562.62270150267</v>
      </c>
      <c r="Q82" s="10" t="str">
        <f t="shared" si="40"/>
        <v>ene 2015</v>
      </c>
      <c r="R82" s="10" t="str">
        <f t="shared" si="41"/>
        <v>feb 2015</v>
      </c>
      <c r="S82" s="24">
        <v>172</v>
      </c>
      <c r="T82" s="24">
        <v>248</v>
      </c>
      <c r="U82" s="24">
        <v>3751</v>
      </c>
      <c r="V82" s="24">
        <v>4187</v>
      </c>
      <c r="W82" s="19">
        <v>390</v>
      </c>
    </row>
    <row r="83" spans="2:24" s="7" customFormat="1" x14ac:dyDescent="0.25">
      <c r="B83" s="95"/>
      <c r="C83" s="90"/>
      <c r="D83" s="8" t="s">
        <v>349</v>
      </c>
      <c r="E83" s="4">
        <v>304</v>
      </c>
      <c r="F83" s="8" t="s">
        <v>72</v>
      </c>
      <c r="G83" s="19" t="s">
        <v>289</v>
      </c>
      <c r="H83" s="19" t="s">
        <v>290</v>
      </c>
      <c r="I83" s="9">
        <v>4140</v>
      </c>
      <c r="J83" s="9">
        <v>4240</v>
      </c>
      <c r="K83" s="9">
        <v>380</v>
      </c>
      <c r="L83" s="30">
        <f t="shared" si="37"/>
        <v>13788</v>
      </c>
      <c r="M83" s="67">
        <v>1.0599999999999998</v>
      </c>
      <c r="N83" s="21">
        <f t="shared" si="38"/>
        <v>164250.91290860056</v>
      </c>
      <c r="O83" s="22">
        <f t="shared" si="42"/>
        <v>14615.279999999997</v>
      </c>
      <c r="P83" s="23">
        <f t="shared" si="39"/>
        <v>178866.19290860055</v>
      </c>
      <c r="Q83" s="10" t="str">
        <f t="shared" si="40"/>
        <v>ene 2015</v>
      </c>
      <c r="R83" s="10" t="str">
        <f t="shared" si="41"/>
        <v>feb 2015</v>
      </c>
      <c r="S83" s="24">
        <v>186</v>
      </c>
      <c r="T83" s="24">
        <v>209</v>
      </c>
      <c r="U83" s="24">
        <v>3020</v>
      </c>
      <c r="V83" s="24">
        <v>3527</v>
      </c>
      <c r="W83" s="19">
        <v>380</v>
      </c>
    </row>
    <row r="84" spans="2:24" s="7" customFormat="1" x14ac:dyDescent="0.25">
      <c r="B84" s="95"/>
      <c r="C84" s="90"/>
      <c r="D84" s="8" t="s">
        <v>350</v>
      </c>
      <c r="E84" s="4">
        <v>310</v>
      </c>
      <c r="F84" s="8" t="s">
        <v>73</v>
      </c>
      <c r="G84" s="19" t="s">
        <v>289</v>
      </c>
      <c r="H84" s="19" t="s">
        <v>290</v>
      </c>
      <c r="I84" s="9">
        <v>1490</v>
      </c>
      <c r="J84" s="9">
        <v>1600</v>
      </c>
      <c r="K84" s="9">
        <v>110</v>
      </c>
      <c r="L84" s="30">
        <f t="shared" si="37"/>
        <v>5054</v>
      </c>
      <c r="M84" s="67">
        <v>1.0599999999999998</v>
      </c>
      <c r="N84" s="21">
        <f t="shared" si="38"/>
        <v>60225.146924684712</v>
      </c>
      <c r="O84" s="22">
        <f t="shared" si="42"/>
        <v>5357.2399999999989</v>
      </c>
      <c r="P84" s="23">
        <f t="shared" si="39"/>
        <v>65582.386924684717</v>
      </c>
      <c r="Q84" s="10" t="str">
        <f t="shared" si="40"/>
        <v>ene 2015</v>
      </c>
      <c r="R84" s="10" t="str">
        <f t="shared" si="41"/>
        <v>feb 2015</v>
      </c>
      <c r="S84" s="24">
        <v>76</v>
      </c>
      <c r="T84" s="24">
        <v>43</v>
      </c>
      <c r="U84" s="24">
        <v>919</v>
      </c>
      <c r="V84" s="24">
        <v>1134</v>
      </c>
      <c r="W84" s="19">
        <v>110</v>
      </c>
    </row>
    <row r="85" spans="2:24" s="7" customFormat="1" x14ac:dyDescent="0.25">
      <c r="B85" s="95"/>
      <c r="C85" s="90"/>
      <c r="D85" s="8" t="s">
        <v>351</v>
      </c>
      <c r="E85" s="4">
        <v>312</v>
      </c>
      <c r="F85" s="8" t="s">
        <v>74</v>
      </c>
      <c r="G85" s="19" t="s">
        <v>289</v>
      </c>
      <c r="H85" s="19" t="s">
        <v>290</v>
      </c>
      <c r="I85" s="9">
        <v>1270</v>
      </c>
      <c r="J85" s="9">
        <v>1200</v>
      </c>
      <c r="K85" s="9">
        <v>150</v>
      </c>
      <c r="L85" s="30">
        <f t="shared" si="37"/>
        <v>4102</v>
      </c>
      <c r="M85" s="67">
        <v>1.0599999999999998</v>
      </c>
      <c r="N85" s="21">
        <f t="shared" si="38"/>
        <v>48860.940014402833</v>
      </c>
      <c r="O85" s="22">
        <f t="shared" si="42"/>
        <v>4348.119999999999</v>
      </c>
      <c r="P85" s="23">
        <f t="shared" si="39"/>
        <v>53209.060014402829</v>
      </c>
      <c r="Q85" s="10" t="str">
        <f t="shared" si="40"/>
        <v>ene 2015</v>
      </c>
      <c r="R85" s="10" t="str">
        <f t="shared" si="41"/>
        <v>feb 2015</v>
      </c>
      <c r="S85" s="24">
        <v>98</v>
      </c>
      <c r="T85" s="24">
        <v>92</v>
      </c>
      <c r="U85" s="24">
        <v>860</v>
      </c>
      <c r="V85" s="24">
        <v>913</v>
      </c>
      <c r="W85" s="19">
        <v>144</v>
      </c>
    </row>
    <row r="86" spans="2:24" s="7" customFormat="1" x14ac:dyDescent="0.25">
      <c r="B86" s="95"/>
      <c r="C86" s="90"/>
      <c r="D86" s="8" t="s">
        <v>352</v>
      </c>
      <c r="E86" s="4">
        <v>313</v>
      </c>
      <c r="F86" s="8" t="s">
        <v>75</v>
      </c>
      <c r="G86" s="19" t="s">
        <v>289</v>
      </c>
      <c r="H86" s="19" t="s">
        <v>290</v>
      </c>
      <c r="I86" s="9">
        <v>640</v>
      </c>
      <c r="J86" s="9">
        <v>680</v>
      </c>
      <c r="K86" s="9">
        <v>50</v>
      </c>
      <c r="L86" s="30">
        <f t="shared" si="37"/>
        <v>2162</v>
      </c>
      <c r="M86" s="67">
        <v>1.0599999999999998</v>
      </c>
      <c r="N86" s="21">
        <f t="shared" si="38"/>
        <v>25760.369805807164</v>
      </c>
      <c r="O86" s="22">
        <f t="shared" si="42"/>
        <v>2291.7199999999998</v>
      </c>
      <c r="P86" s="23">
        <f t="shared" si="39"/>
        <v>28052.089805807165</v>
      </c>
      <c r="Q86" s="10" t="str">
        <f t="shared" si="40"/>
        <v>ene 2015</v>
      </c>
      <c r="R86" s="10" t="str">
        <f t="shared" si="41"/>
        <v>feb 2015</v>
      </c>
      <c r="S86" s="24">
        <v>33</v>
      </c>
      <c r="T86" s="24">
        <v>41</v>
      </c>
      <c r="U86" s="24">
        <v>448</v>
      </c>
      <c r="V86" s="24">
        <v>544</v>
      </c>
      <c r="W86" s="19">
        <v>47</v>
      </c>
    </row>
    <row r="87" spans="2:24" s="7" customFormat="1" x14ac:dyDescent="0.25">
      <c r="B87" s="95"/>
      <c r="C87" s="90"/>
      <c r="D87" s="8" t="s">
        <v>353</v>
      </c>
      <c r="E87" s="4">
        <v>305</v>
      </c>
      <c r="F87" s="8" t="s">
        <v>76</v>
      </c>
      <c r="G87" s="19" t="s">
        <v>289</v>
      </c>
      <c r="H87" s="19" t="s">
        <v>290</v>
      </c>
      <c r="I87" s="9">
        <v>1110</v>
      </c>
      <c r="J87" s="9">
        <v>1050</v>
      </c>
      <c r="K87" s="9">
        <v>140</v>
      </c>
      <c r="L87" s="30">
        <f t="shared" si="37"/>
        <v>3596</v>
      </c>
      <c r="M87" s="67">
        <v>1.0599999999999998</v>
      </c>
      <c r="N87" s="21">
        <f t="shared" si="38"/>
        <v>42767.836601397212</v>
      </c>
      <c r="O87" s="22">
        <f t="shared" si="42"/>
        <v>3811.7599999999993</v>
      </c>
      <c r="P87" s="23">
        <f t="shared" si="39"/>
        <v>46579.596601397214</v>
      </c>
      <c r="Q87" s="10" t="str">
        <f t="shared" si="40"/>
        <v>ene 2015</v>
      </c>
      <c r="R87" s="10" t="str">
        <f t="shared" si="41"/>
        <v>feb 2015</v>
      </c>
      <c r="S87" s="24">
        <v>99</v>
      </c>
      <c r="T87" s="24">
        <v>58</v>
      </c>
      <c r="U87" s="24">
        <v>783</v>
      </c>
      <c r="V87" s="24">
        <v>831</v>
      </c>
      <c r="W87" s="19">
        <v>134</v>
      </c>
    </row>
    <row r="88" spans="2:24" s="7" customFormat="1" x14ac:dyDescent="0.25">
      <c r="B88" s="96"/>
      <c r="C88" s="90"/>
      <c r="D88" s="8" t="s">
        <v>354</v>
      </c>
      <c r="E88" s="4">
        <v>300</v>
      </c>
      <c r="F88" s="8" t="s">
        <v>239</v>
      </c>
      <c r="G88" s="19" t="s">
        <v>289</v>
      </c>
      <c r="H88" s="19" t="s">
        <v>290</v>
      </c>
      <c r="I88" s="9">
        <v>10</v>
      </c>
      <c r="J88" s="9">
        <v>10</v>
      </c>
      <c r="K88" s="9">
        <v>30</v>
      </c>
      <c r="L88" s="30">
        <f t="shared" si="37"/>
        <v>62</v>
      </c>
      <c r="M88" s="67">
        <v>1.0599999999999998</v>
      </c>
      <c r="N88" s="21">
        <f t="shared" si="38"/>
        <v>532.66935694217887</v>
      </c>
      <c r="O88" s="22">
        <f t="shared" si="42"/>
        <v>65.719999999999985</v>
      </c>
      <c r="P88" s="23">
        <f t="shared" si="39"/>
        <v>598.38935694217889</v>
      </c>
      <c r="Q88" s="10" t="str">
        <f t="shared" si="40"/>
        <v>ene 2015</v>
      </c>
      <c r="R88" s="10" t="str">
        <f t="shared" si="41"/>
        <v>feb 2015</v>
      </c>
      <c r="S88" s="36"/>
      <c r="T88" s="36"/>
      <c r="U88" s="19">
        <v>0</v>
      </c>
      <c r="V88" s="19">
        <v>0</v>
      </c>
      <c r="W88" s="19">
        <v>30</v>
      </c>
    </row>
    <row r="89" spans="2:24" x14ac:dyDescent="0.25">
      <c r="B89" s="25"/>
      <c r="C89" s="25"/>
      <c r="D89" s="26"/>
      <c r="E89" s="27"/>
      <c r="F89" s="26"/>
      <c r="G89" s="28"/>
      <c r="H89" s="28"/>
      <c r="I89" s="31">
        <f>SUM(I75:I88)</f>
        <v>37260</v>
      </c>
      <c r="J89" s="31">
        <f>SUM(J75:J88)</f>
        <v>37310</v>
      </c>
      <c r="K89" s="31">
        <f>SUM(K75:K88)</f>
        <v>3080</v>
      </c>
      <c r="L89" s="32">
        <f>SUM(L75:L88)</f>
        <v>122392</v>
      </c>
      <c r="M89" s="68"/>
      <c r="N89" s="32">
        <f t="shared" ref="N89:P89" si="43">SUM(N75:N88)</f>
        <v>1462386.1343030587</v>
      </c>
      <c r="O89" s="32">
        <f t="shared" si="43"/>
        <v>129735.51999999997</v>
      </c>
      <c r="P89" s="32">
        <f t="shared" si="43"/>
        <v>1592121.6543030585</v>
      </c>
      <c r="Q89" s="29"/>
      <c r="R89" s="29"/>
      <c r="S89" s="31">
        <f t="shared" ref="S89:W89" si="44">SUM(S75:S88)</f>
        <v>1757</v>
      </c>
      <c r="T89" s="31">
        <f t="shared" si="44"/>
        <v>1390</v>
      </c>
      <c r="U89" s="31">
        <f t="shared" si="44"/>
        <v>25450</v>
      </c>
      <c r="V89" s="31">
        <f t="shared" si="44"/>
        <v>28916</v>
      </c>
      <c r="W89" s="31">
        <f t="shared" si="44"/>
        <v>3047</v>
      </c>
    </row>
    <row r="90" spans="2:24" s="7" customFormat="1" x14ac:dyDescent="0.25">
      <c r="B90" s="90" t="s">
        <v>77</v>
      </c>
      <c r="C90" s="97">
        <v>464</v>
      </c>
      <c r="D90" s="37" t="s">
        <v>355</v>
      </c>
      <c r="E90" s="4">
        <v>300</v>
      </c>
      <c r="F90" s="8" t="s">
        <v>78</v>
      </c>
      <c r="G90" s="19" t="s">
        <v>357</v>
      </c>
      <c r="H90" s="19" t="s">
        <v>290</v>
      </c>
      <c r="I90" s="9">
        <v>6130</v>
      </c>
      <c r="J90" s="9">
        <v>5050</v>
      </c>
      <c r="K90" s="9">
        <v>650</v>
      </c>
      <c r="L90" s="30">
        <f>$I$283*I90+$J$283*J90+$K$283*K90</f>
        <v>18538</v>
      </c>
      <c r="M90" s="67">
        <v>0.34649999450108332</v>
      </c>
      <c r="N90" s="21">
        <f>$I$284*I90+$J$284*J90+K90*$K$284</f>
        <v>223055.36561407815</v>
      </c>
      <c r="O90" s="22">
        <f t="shared" si="42"/>
        <v>6423.416898061083</v>
      </c>
      <c r="P90" s="23">
        <f t="shared" ref="P90:P91" si="45">N90+O90</f>
        <v>229478.78251213924</v>
      </c>
      <c r="Q90" s="10" t="str">
        <f t="shared" ref="Q90:Q91" si="46">IF(L90=0," ","ene 2015")</f>
        <v>ene 2015</v>
      </c>
      <c r="R90" s="10" t="str">
        <f t="shared" ref="R90:R91" si="47">IF(L90=0," ","feb 2015")</f>
        <v>feb 2015</v>
      </c>
      <c r="S90" s="24">
        <v>73</v>
      </c>
      <c r="T90" s="24">
        <v>20</v>
      </c>
      <c r="U90" s="24">
        <v>4926</v>
      </c>
      <c r="V90" s="24">
        <v>4741</v>
      </c>
      <c r="W90" s="19">
        <v>644</v>
      </c>
      <c r="X90" s="19">
        <v>644</v>
      </c>
    </row>
    <row r="91" spans="2:24" s="7" customFormat="1" x14ac:dyDescent="0.25">
      <c r="B91" s="90"/>
      <c r="C91" s="97"/>
      <c r="D91" s="8" t="s">
        <v>356</v>
      </c>
      <c r="E91" s="4">
        <v>302</v>
      </c>
      <c r="F91" s="8" t="s">
        <v>79</v>
      </c>
      <c r="G91" s="19" t="s">
        <v>357</v>
      </c>
      <c r="H91" s="19" t="s">
        <v>290</v>
      </c>
      <c r="I91" s="9">
        <v>6030</v>
      </c>
      <c r="J91" s="9">
        <v>5850</v>
      </c>
      <c r="K91" s="9">
        <v>470</v>
      </c>
      <c r="L91" s="30">
        <f>$I$283*I91+$J$283*J91+$K$283*K91</f>
        <v>19478</v>
      </c>
      <c r="M91" s="67">
        <v>0.34649999450108332</v>
      </c>
      <c r="N91" s="21">
        <f>$I$284*I91+$J$284*J91+K91*$K$284</f>
        <v>233379.27656319534</v>
      </c>
      <c r="O91" s="22">
        <f t="shared" si="42"/>
        <v>6749.1268928921008</v>
      </c>
      <c r="P91" s="23">
        <f t="shared" si="45"/>
        <v>240128.40345608743</v>
      </c>
      <c r="Q91" s="10" t="str">
        <f t="shared" si="46"/>
        <v>ene 2015</v>
      </c>
      <c r="R91" s="10" t="str">
        <f t="shared" si="47"/>
        <v>feb 2015</v>
      </c>
      <c r="S91" s="24">
        <v>76</v>
      </c>
      <c r="T91" s="24">
        <v>80</v>
      </c>
      <c r="U91" s="24">
        <v>4679</v>
      </c>
      <c r="V91" s="24">
        <v>5228</v>
      </c>
      <c r="W91" s="19">
        <v>470</v>
      </c>
    </row>
    <row r="92" spans="2:24" x14ac:dyDescent="0.25">
      <c r="B92" s="25"/>
      <c r="C92" s="25"/>
      <c r="D92" s="26"/>
      <c r="E92" s="27"/>
      <c r="F92" s="26"/>
      <c r="G92" s="28"/>
      <c r="H92" s="28"/>
      <c r="I92" s="31">
        <f>SUM(I90:I91)</f>
        <v>12160</v>
      </c>
      <c r="J92" s="31">
        <f>SUM(J90:J91)</f>
        <v>10900</v>
      </c>
      <c r="K92" s="31">
        <f>SUM(K90:K91)</f>
        <v>1120</v>
      </c>
      <c r="L92" s="32">
        <f>SUM(L90:L91)</f>
        <v>38016</v>
      </c>
      <c r="M92" s="68"/>
      <c r="N92" s="32">
        <f t="shared" ref="N92:P92" si="48">SUM(N90:N91)</f>
        <v>456434.64217727352</v>
      </c>
      <c r="O92" s="32">
        <f t="shared" si="48"/>
        <v>13172.543790953183</v>
      </c>
      <c r="P92" s="32">
        <f t="shared" si="48"/>
        <v>469607.18596822664</v>
      </c>
      <c r="Q92" s="29"/>
      <c r="R92" s="29"/>
      <c r="S92" s="31">
        <f t="shared" ref="S92:W92" si="49">SUM(S90:S91)</f>
        <v>149</v>
      </c>
      <c r="T92" s="31">
        <f t="shared" si="49"/>
        <v>100</v>
      </c>
      <c r="U92" s="31">
        <f t="shared" si="49"/>
        <v>9605</v>
      </c>
      <c r="V92" s="31">
        <f t="shared" si="49"/>
        <v>9969</v>
      </c>
      <c r="W92" s="31">
        <f t="shared" si="49"/>
        <v>1114</v>
      </c>
    </row>
    <row r="93" spans="2:24" s="7" customFormat="1" x14ac:dyDescent="0.25">
      <c r="B93" s="90" t="s">
        <v>80</v>
      </c>
      <c r="C93" s="97">
        <v>446</v>
      </c>
      <c r="D93" s="8" t="s">
        <v>358</v>
      </c>
      <c r="E93" s="4">
        <v>303</v>
      </c>
      <c r="F93" s="8" t="s">
        <v>82</v>
      </c>
      <c r="G93" s="19" t="s">
        <v>323</v>
      </c>
      <c r="H93" s="19" t="s">
        <v>290</v>
      </c>
      <c r="I93" s="9">
        <v>60</v>
      </c>
      <c r="J93" s="9">
        <v>70</v>
      </c>
      <c r="K93" s="9">
        <v>90</v>
      </c>
      <c r="L93" s="30">
        <f t="shared" ref="L93:L106" si="50">$I$283*I93+$J$283*J93+$K$283*K93</f>
        <v>298</v>
      </c>
      <c r="M93" s="67">
        <v>1.4</v>
      </c>
      <c r="N93" s="21">
        <f t="shared" ref="N93:N106" si="51">$I$284*I93+$J$284*J93+K93*$K$284</f>
        <v>2930.3209012607713</v>
      </c>
      <c r="O93" s="22">
        <f t="shared" ref="O93:O106" si="52">+$M93*$L93</f>
        <v>417.2</v>
      </c>
      <c r="P93" s="23">
        <f t="shared" ref="P93:P106" si="53">N93+O93</f>
        <v>3347.5209012607711</v>
      </c>
      <c r="Q93" s="10" t="str">
        <f t="shared" ref="Q93:Q106" si="54">IF(L93=0," ","ene 2015")</f>
        <v>ene 2015</v>
      </c>
      <c r="R93" s="10" t="str">
        <f t="shared" ref="R93:R106" si="55">IF(L93=0," ","feb 2015")</f>
        <v>feb 2015</v>
      </c>
      <c r="S93" s="24">
        <v>44</v>
      </c>
      <c r="T93" s="24">
        <v>19</v>
      </c>
      <c r="U93" s="24">
        <v>434</v>
      </c>
      <c r="V93" s="24">
        <v>428</v>
      </c>
      <c r="W93" s="19">
        <v>87</v>
      </c>
    </row>
    <row r="94" spans="2:24" s="7" customFormat="1" x14ac:dyDescent="0.25">
      <c r="B94" s="90"/>
      <c r="C94" s="97"/>
      <c r="D94" s="8" t="s">
        <v>359</v>
      </c>
      <c r="E94" s="4">
        <v>300</v>
      </c>
      <c r="F94" s="8" t="s">
        <v>83</v>
      </c>
      <c r="G94" s="19" t="s">
        <v>323</v>
      </c>
      <c r="H94" s="19" t="s">
        <v>290</v>
      </c>
      <c r="I94" s="9">
        <v>930</v>
      </c>
      <c r="J94" s="9">
        <v>850</v>
      </c>
      <c r="K94" s="9">
        <v>130</v>
      </c>
      <c r="L94" s="30">
        <f t="shared" si="50"/>
        <v>2978</v>
      </c>
      <c r="M94" s="67">
        <v>1.4</v>
      </c>
      <c r="N94" s="21">
        <f t="shared" si="51"/>
        <v>35395.742118761053</v>
      </c>
      <c r="O94" s="22">
        <f t="shared" si="52"/>
        <v>4169.2</v>
      </c>
      <c r="P94" s="23">
        <f t="shared" si="53"/>
        <v>39564.94211876105</v>
      </c>
      <c r="Q94" s="10" t="str">
        <f t="shared" si="54"/>
        <v>ene 2015</v>
      </c>
      <c r="R94" s="10" t="str">
        <f t="shared" si="55"/>
        <v>feb 2015</v>
      </c>
      <c r="S94" s="24">
        <v>61</v>
      </c>
      <c r="T94" s="24">
        <v>46</v>
      </c>
      <c r="U94" s="24">
        <v>817</v>
      </c>
      <c r="V94" s="24">
        <v>876</v>
      </c>
      <c r="W94" s="19">
        <v>125</v>
      </c>
    </row>
    <row r="95" spans="2:24" s="7" customFormat="1" x14ac:dyDescent="0.25">
      <c r="B95" s="90"/>
      <c r="C95" s="97"/>
      <c r="D95" s="8" t="s">
        <v>359</v>
      </c>
      <c r="E95" s="4">
        <v>300</v>
      </c>
      <c r="F95" s="8" t="s">
        <v>84</v>
      </c>
      <c r="G95" s="19" t="s">
        <v>323</v>
      </c>
      <c r="H95" s="19" t="s">
        <v>290</v>
      </c>
      <c r="I95" s="9">
        <v>1330</v>
      </c>
      <c r="J95" s="9">
        <v>1180</v>
      </c>
      <c r="K95" s="9">
        <v>160</v>
      </c>
      <c r="L95" s="30">
        <f t="shared" si="50"/>
        <v>4176</v>
      </c>
      <c r="M95" s="67">
        <v>1.4</v>
      </c>
      <c r="N95" s="21">
        <f t="shared" si="51"/>
        <v>49898.913848425094</v>
      </c>
      <c r="O95" s="22">
        <f t="shared" si="52"/>
        <v>5846.4</v>
      </c>
      <c r="P95" s="23">
        <f t="shared" si="53"/>
        <v>55745.313848425096</v>
      </c>
      <c r="Q95" s="10" t="str">
        <f t="shared" si="54"/>
        <v>ene 2015</v>
      </c>
      <c r="R95" s="10" t="str">
        <f t="shared" si="55"/>
        <v>feb 2015</v>
      </c>
      <c r="S95" s="24">
        <v>82</v>
      </c>
      <c r="T95" s="24">
        <v>69</v>
      </c>
      <c r="U95" s="24">
        <v>1084</v>
      </c>
      <c r="V95" s="24">
        <v>1140</v>
      </c>
      <c r="W95" s="19">
        <v>157</v>
      </c>
    </row>
    <row r="96" spans="2:24" s="7" customFormat="1" x14ac:dyDescent="0.25">
      <c r="B96" s="90"/>
      <c r="C96" s="97"/>
      <c r="D96" s="8" t="s">
        <v>360</v>
      </c>
      <c r="E96" s="4">
        <v>302</v>
      </c>
      <c r="F96" s="8" t="s">
        <v>85</v>
      </c>
      <c r="G96" s="19" t="s">
        <v>323</v>
      </c>
      <c r="H96" s="19" t="s">
        <v>290</v>
      </c>
      <c r="I96" s="9">
        <v>190</v>
      </c>
      <c r="J96" s="9">
        <v>140</v>
      </c>
      <c r="K96" s="9">
        <v>90</v>
      </c>
      <c r="L96" s="30">
        <f t="shared" si="50"/>
        <v>618</v>
      </c>
      <c r="M96" s="67">
        <v>1.4</v>
      </c>
      <c r="N96" s="21">
        <f t="shared" si="51"/>
        <v>6973.0682146321406</v>
      </c>
      <c r="O96" s="22">
        <f t="shared" si="52"/>
        <v>865.19999999999993</v>
      </c>
      <c r="P96" s="23">
        <f t="shared" si="53"/>
        <v>7838.2682146321404</v>
      </c>
      <c r="Q96" s="10" t="str">
        <f t="shared" si="54"/>
        <v>ene 2015</v>
      </c>
      <c r="R96" s="10" t="str">
        <f t="shared" si="55"/>
        <v>feb 2015</v>
      </c>
      <c r="S96" s="24">
        <v>49</v>
      </c>
      <c r="T96" s="24">
        <v>32</v>
      </c>
      <c r="U96" s="24">
        <v>356</v>
      </c>
      <c r="V96" s="24">
        <v>377</v>
      </c>
      <c r="W96" s="19">
        <v>88</v>
      </c>
    </row>
    <row r="97" spans="2:23" s="7" customFormat="1" x14ac:dyDescent="0.25">
      <c r="B97" s="90"/>
      <c r="C97" s="97"/>
      <c r="D97" s="8" t="s">
        <v>360</v>
      </c>
      <c r="E97" s="4">
        <v>302</v>
      </c>
      <c r="F97" s="8" t="s">
        <v>86</v>
      </c>
      <c r="G97" s="19" t="s">
        <v>323</v>
      </c>
      <c r="H97" s="19" t="s">
        <v>290</v>
      </c>
      <c r="I97" s="9">
        <v>2350</v>
      </c>
      <c r="J97" s="9">
        <v>2080</v>
      </c>
      <c r="K97" s="9">
        <v>280</v>
      </c>
      <c r="L97" s="30">
        <f t="shared" si="50"/>
        <v>7368</v>
      </c>
      <c r="M97" s="67">
        <v>1.4</v>
      </c>
      <c r="N97" s="21">
        <f t="shared" si="51"/>
        <v>88071.116525850346</v>
      </c>
      <c r="O97" s="22">
        <f t="shared" si="52"/>
        <v>10315.199999999999</v>
      </c>
      <c r="P97" s="23">
        <f t="shared" si="53"/>
        <v>98386.316525850343</v>
      </c>
      <c r="Q97" s="10" t="str">
        <f t="shared" si="54"/>
        <v>ene 2015</v>
      </c>
      <c r="R97" s="10" t="str">
        <f t="shared" si="55"/>
        <v>feb 2015</v>
      </c>
      <c r="S97" s="24">
        <v>126</v>
      </c>
      <c r="T97" s="24">
        <v>192</v>
      </c>
      <c r="U97" s="24">
        <v>1983</v>
      </c>
      <c r="V97" s="24">
        <v>2003</v>
      </c>
      <c r="W97" s="19">
        <v>275</v>
      </c>
    </row>
    <row r="98" spans="2:23" s="7" customFormat="1" x14ac:dyDescent="0.25">
      <c r="B98" s="90"/>
      <c r="C98" s="97"/>
      <c r="D98" s="8" t="s">
        <v>361</v>
      </c>
      <c r="E98" s="4">
        <v>305</v>
      </c>
      <c r="F98" s="8" t="s">
        <v>87</v>
      </c>
      <c r="G98" s="19" t="s">
        <v>323</v>
      </c>
      <c r="H98" s="19" t="s">
        <v>290</v>
      </c>
      <c r="I98" s="9">
        <v>420</v>
      </c>
      <c r="J98" s="9">
        <v>380</v>
      </c>
      <c r="K98" s="9">
        <v>240</v>
      </c>
      <c r="L98" s="30">
        <f t="shared" si="50"/>
        <v>1520</v>
      </c>
      <c r="M98" s="67">
        <v>1.4</v>
      </c>
      <c r="N98" s="21">
        <f t="shared" si="51"/>
        <v>16792.900876217645</v>
      </c>
      <c r="O98" s="22">
        <f t="shared" si="52"/>
        <v>2128</v>
      </c>
      <c r="P98" s="23">
        <f t="shared" si="53"/>
        <v>18920.900876217645</v>
      </c>
      <c r="Q98" s="10" t="str">
        <f t="shared" si="54"/>
        <v>ene 2015</v>
      </c>
      <c r="R98" s="10" t="str">
        <f t="shared" si="55"/>
        <v>feb 2015</v>
      </c>
      <c r="S98" s="24">
        <v>107</v>
      </c>
      <c r="T98" s="24">
        <v>58</v>
      </c>
      <c r="U98" s="24">
        <v>1412</v>
      </c>
      <c r="V98" s="24">
        <v>1695</v>
      </c>
      <c r="W98" s="19">
        <v>240</v>
      </c>
    </row>
    <row r="99" spans="2:23" s="7" customFormat="1" x14ac:dyDescent="0.25">
      <c r="B99" s="90"/>
      <c r="C99" s="97"/>
      <c r="D99" s="8" t="s">
        <v>359</v>
      </c>
      <c r="E99" s="4">
        <v>300</v>
      </c>
      <c r="F99" s="8" t="s">
        <v>81</v>
      </c>
      <c r="G99" s="19" t="s">
        <v>323</v>
      </c>
      <c r="H99" s="19" t="s">
        <v>290</v>
      </c>
      <c r="I99" s="9">
        <v>5920</v>
      </c>
      <c r="J99" s="9">
        <v>5800</v>
      </c>
      <c r="K99" s="9">
        <v>370</v>
      </c>
      <c r="L99" s="30">
        <f t="shared" si="50"/>
        <v>19122</v>
      </c>
      <c r="M99" s="67">
        <v>1.4</v>
      </c>
      <c r="N99" s="21">
        <f t="shared" si="51"/>
        <v>229631.78180986218</v>
      </c>
      <c r="O99" s="22">
        <f t="shared" si="52"/>
        <v>26770.799999999999</v>
      </c>
      <c r="P99" s="23">
        <f t="shared" si="53"/>
        <v>256402.58180986217</v>
      </c>
      <c r="Q99" s="10" t="str">
        <f t="shared" si="54"/>
        <v>ene 2015</v>
      </c>
      <c r="R99" s="10" t="str">
        <f t="shared" si="55"/>
        <v>feb 2015</v>
      </c>
      <c r="S99" s="24">
        <v>195</v>
      </c>
      <c r="T99" s="24">
        <v>242</v>
      </c>
      <c r="U99" s="24">
        <v>5106</v>
      </c>
      <c r="V99" s="24">
        <v>5784</v>
      </c>
      <c r="W99" s="19">
        <v>370</v>
      </c>
    </row>
    <row r="100" spans="2:23" s="7" customFormat="1" x14ac:dyDescent="0.25">
      <c r="B100" s="90"/>
      <c r="C100" s="97"/>
      <c r="D100" s="8" t="s">
        <v>360</v>
      </c>
      <c r="E100" s="4">
        <v>302</v>
      </c>
      <c r="F100" s="8" t="s">
        <v>88</v>
      </c>
      <c r="G100" s="19" t="s">
        <v>323</v>
      </c>
      <c r="H100" s="19" t="s">
        <v>290</v>
      </c>
      <c r="I100" s="9">
        <v>990</v>
      </c>
      <c r="J100" s="9">
        <v>910</v>
      </c>
      <c r="K100" s="9">
        <v>190</v>
      </c>
      <c r="L100" s="30">
        <f t="shared" si="50"/>
        <v>3230</v>
      </c>
      <c r="M100" s="67">
        <v>1.4</v>
      </c>
      <c r="N100" s="21">
        <f t="shared" si="51"/>
        <v>38014.193645029511</v>
      </c>
      <c r="O100" s="22">
        <f t="shared" si="52"/>
        <v>4522</v>
      </c>
      <c r="P100" s="23">
        <f t="shared" si="53"/>
        <v>42536.193645029511</v>
      </c>
      <c r="Q100" s="10" t="str">
        <f t="shared" si="54"/>
        <v>ene 2015</v>
      </c>
      <c r="R100" s="10" t="str">
        <f t="shared" si="55"/>
        <v>feb 2015</v>
      </c>
      <c r="S100" s="24">
        <v>80</v>
      </c>
      <c r="T100" s="24">
        <v>58</v>
      </c>
      <c r="U100" s="24">
        <v>1125</v>
      </c>
      <c r="V100" s="24">
        <v>1134</v>
      </c>
      <c r="W100" s="19">
        <v>189</v>
      </c>
    </row>
    <row r="101" spans="2:23" s="7" customFormat="1" x14ac:dyDescent="0.25">
      <c r="B101" s="90"/>
      <c r="C101" s="97"/>
      <c r="D101" s="8" t="s">
        <v>362</v>
      </c>
      <c r="E101" s="4">
        <v>304</v>
      </c>
      <c r="F101" s="8" t="s">
        <v>89</v>
      </c>
      <c r="G101" s="19" t="s">
        <v>323</v>
      </c>
      <c r="H101" s="19" t="s">
        <v>290</v>
      </c>
      <c r="I101" s="9">
        <v>1920</v>
      </c>
      <c r="J101" s="9">
        <v>2160</v>
      </c>
      <c r="K101" s="9">
        <v>210</v>
      </c>
      <c r="L101" s="30">
        <f t="shared" si="50"/>
        <v>6738</v>
      </c>
      <c r="M101" s="67">
        <v>1.4</v>
      </c>
      <c r="N101" s="21">
        <f t="shared" si="51"/>
        <v>79579.630378867718</v>
      </c>
      <c r="O101" s="22">
        <f t="shared" si="52"/>
        <v>9433.1999999999989</v>
      </c>
      <c r="P101" s="23">
        <f t="shared" si="53"/>
        <v>89012.830378867715</v>
      </c>
      <c r="Q101" s="10" t="str">
        <f t="shared" si="54"/>
        <v>ene 2015</v>
      </c>
      <c r="R101" s="10" t="str">
        <f t="shared" si="55"/>
        <v>feb 2015</v>
      </c>
      <c r="S101" s="24">
        <v>109</v>
      </c>
      <c r="T101" s="24">
        <v>126</v>
      </c>
      <c r="U101" s="24">
        <v>1734</v>
      </c>
      <c r="V101" s="24">
        <v>2205</v>
      </c>
      <c r="W101" s="19">
        <v>210</v>
      </c>
    </row>
    <row r="102" spans="2:23" s="7" customFormat="1" x14ac:dyDescent="0.25">
      <c r="B102" s="90"/>
      <c r="C102" s="97"/>
      <c r="D102" s="8" t="s">
        <v>359</v>
      </c>
      <c r="E102" s="4">
        <v>300</v>
      </c>
      <c r="F102" s="8" t="s">
        <v>90</v>
      </c>
      <c r="G102" s="19" t="s">
        <v>323</v>
      </c>
      <c r="H102" s="19" t="s">
        <v>290</v>
      </c>
      <c r="I102" s="9">
        <v>250</v>
      </c>
      <c r="J102" s="9">
        <v>250</v>
      </c>
      <c r="K102" s="9">
        <v>100</v>
      </c>
      <c r="L102" s="30">
        <f t="shared" si="50"/>
        <v>900</v>
      </c>
      <c r="M102" s="67">
        <v>1.4</v>
      </c>
      <c r="N102" s="21">
        <f t="shared" si="51"/>
        <v>10188.258923554471</v>
      </c>
      <c r="O102" s="22">
        <f t="shared" si="52"/>
        <v>1260</v>
      </c>
      <c r="P102" s="23">
        <f t="shared" si="53"/>
        <v>11448.258923554471</v>
      </c>
      <c r="Q102" s="10" t="str">
        <f t="shared" si="54"/>
        <v>ene 2015</v>
      </c>
      <c r="R102" s="10" t="str">
        <f t="shared" si="55"/>
        <v>feb 2015</v>
      </c>
      <c r="S102" s="24">
        <v>57</v>
      </c>
      <c r="T102" s="24">
        <v>60</v>
      </c>
      <c r="U102" s="24">
        <v>550</v>
      </c>
      <c r="V102" s="24">
        <v>645</v>
      </c>
      <c r="W102" s="19">
        <v>100</v>
      </c>
    </row>
    <row r="103" spans="2:23" s="7" customFormat="1" x14ac:dyDescent="0.25">
      <c r="B103" s="90"/>
      <c r="C103" s="97"/>
      <c r="D103" s="8" t="s">
        <v>358</v>
      </c>
      <c r="E103" s="4">
        <v>303</v>
      </c>
      <c r="F103" s="8" t="s">
        <v>91</v>
      </c>
      <c r="G103" s="19" t="s">
        <v>323</v>
      </c>
      <c r="H103" s="19" t="s">
        <v>290</v>
      </c>
      <c r="I103" s="9">
        <v>520</v>
      </c>
      <c r="J103" s="9">
        <v>550</v>
      </c>
      <c r="K103" s="9">
        <v>150</v>
      </c>
      <c r="L103" s="30">
        <f t="shared" si="50"/>
        <v>1862</v>
      </c>
      <c r="M103" s="67">
        <v>1.4</v>
      </c>
      <c r="N103" s="21">
        <f t="shared" si="51"/>
        <v>21414.856993662546</v>
      </c>
      <c r="O103" s="22">
        <f t="shared" si="52"/>
        <v>2606.7999999999997</v>
      </c>
      <c r="P103" s="23">
        <f t="shared" si="53"/>
        <v>24021.656993662546</v>
      </c>
      <c r="Q103" s="10" t="str">
        <f t="shared" si="54"/>
        <v>ene 2015</v>
      </c>
      <c r="R103" s="10" t="str">
        <f t="shared" si="55"/>
        <v>feb 2015</v>
      </c>
      <c r="S103" s="24">
        <v>71</v>
      </c>
      <c r="T103" s="24">
        <v>52</v>
      </c>
      <c r="U103" s="24">
        <v>864</v>
      </c>
      <c r="V103" s="24">
        <v>1092</v>
      </c>
      <c r="W103" s="19">
        <v>143</v>
      </c>
    </row>
    <row r="104" spans="2:23" s="7" customFormat="1" x14ac:dyDescent="0.25">
      <c r="B104" s="90"/>
      <c r="C104" s="97"/>
      <c r="D104" s="8" t="s">
        <v>358</v>
      </c>
      <c r="E104" s="4">
        <v>303</v>
      </c>
      <c r="F104" s="8" t="s">
        <v>92</v>
      </c>
      <c r="G104" s="19" t="s">
        <v>323</v>
      </c>
      <c r="H104" s="19" t="s">
        <v>290</v>
      </c>
      <c r="I104" s="9">
        <v>990</v>
      </c>
      <c r="J104" s="9">
        <v>1050</v>
      </c>
      <c r="K104" s="9">
        <v>180</v>
      </c>
      <c r="L104" s="30">
        <f t="shared" si="50"/>
        <v>3444</v>
      </c>
      <c r="M104" s="67">
        <v>1.4</v>
      </c>
      <c r="N104" s="21">
        <f t="shared" si="51"/>
        <v>40310.758356460363</v>
      </c>
      <c r="O104" s="22">
        <f t="shared" si="52"/>
        <v>4821.5999999999995</v>
      </c>
      <c r="P104" s="23">
        <f t="shared" si="53"/>
        <v>45132.358356460361</v>
      </c>
      <c r="Q104" s="10" t="str">
        <f t="shared" si="54"/>
        <v>ene 2015</v>
      </c>
      <c r="R104" s="10" t="str">
        <f t="shared" si="55"/>
        <v>feb 2015</v>
      </c>
      <c r="S104" s="24">
        <v>113</v>
      </c>
      <c r="T104" s="24">
        <v>71</v>
      </c>
      <c r="U104" s="24">
        <v>1697</v>
      </c>
      <c r="V104" s="24">
        <v>2026</v>
      </c>
      <c r="W104" s="19">
        <v>179</v>
      </c>
    </row>
    <row r="105" spans="2:23" s="7" customFormat="1" x14ac:dyDescent="0.25">
      <c r="B105" s="90"/>
      <c r="C105" s="97"/>
      <c r="D105" s="8" t="s">
        <v>359</v>
      </c>
      <c r="E105" s="4">
        <v>300</v>
      </c>
      <c r="F105" s="8" t="s">
        <v>93</v>
      </c>
      <c r="G105" s="19" t="s">
        <v>323</v>
      </c>
      <c r="H105" s="19" t="s">
        <v>290</v>
      </c>
      <c r="I105" s="9">
        <v>910</v>
      </c>
      <c r="J105" s="9">
        <v>990</v>
      </c>
      <c r="K105" s="9">
        <v>100</v>
      </c>
      <c r="L105" s="30">
        <f t="shared" si="50"/>
        <v>3140</v>
      </c>
      <c r="M105" s="67">
        <v>1.4</v>
      </c>
      <c r="N105" s="21">
        <f t="shared" si="51"/>
        <v>37154.446097061395</v>
      </c>
      <c r="O105" s="22">
        <f t="shared" si="52"/>
        <v>4396</v>
      </c>
      <c r="P105" s="23">
        <f t="shared" si="53"/>
        <v>41550.446097061395</v>
      </c>
      <c r="Q105" s="10" t="str">
        <f t="shared" si="54"/>
        <v>ene 2015</v>
      </c>
      <c r="R105" s="10" t="str">
        <f t="shared" si="55"/>
        <v>feb 2015</v>
      </c>
      <c r="S105" s="24">
        <v>46</v>
      </c>
      <c r="T105" s="24">
        <v>69</v>
      </c>
      <c r="U105" s="24">
        <v>940</v>
      </c>
      <c r="V105" s="24">
        <v>1094</v>
      </c>
      <c r="W105" s="19">
        <v>99</v>
      </c>
    </row>
    <row r="106" spans="2:23" s="7" customFormat="1" x14ac:dyDescent="0.25">
      <c r="B106" s="90"/>
      <c r="C106" s="97"/>
      <c r="D106" s="8" t="s">
        <v>359</v>
      </c>
      <c r="E106" s="4">
        <v>300</v>
      </c>
      <c r="F106" s="8" t="s">
        <v>240</v>
      </c>
      <c r="G106" s="19" t="s">
        <v>323</v>
      </c>
      <c r="H106" s="19" t="s">
        <v>290</v>
      </c>
      <c r="I106" s="9">
        <v>10</v>
      </c>
      <c r="J106" s="9">
        <v>10</v>
      </c>
      <c r="K106" s="9">
        <v>30</v>
      </c>
      <c r="L106" s="30">
        <f t="shared" si="50"/>
        <v>62</v>
      </c>
      <c r="M106" s="67">
        <v>1.4</v>
      </c>
      <c r="N106" s="21">
        <f t="shared" si="51"/>
        <v>532.66935694217887</v>
      </c>
      <c r="O106" s="22">
        <f t="shared" si="52"/>
        <v>86.8</v>
      </c>
      <c r="P106" s="23">
        <f t="shared" si="53"/>
        <v>619.46935694217882</v>
      </c>
      <c r="Q106" s="10" t="str">
        <f t="shared" si="54"/>
        <v>ene 2015</v>
      </c>
      <c r="R106" s="10" t="str">
        <f t="shared" si="55"/>
        <v>feb 2015</v>
      </c>
      <c r="S106" s="24"/>
      <c r="T106" s="24"/>
      <c r="U106" s="19">
        <v>0</v>
      </c>
      <c r="V106" s="19">
        <v>0</v>
      </c>
      <c r="W106" s="19">
        <v>29</v>
      </c>
    </row>
    <row r="107" spans="2:23" x14ac:dyDescent="0.25">
      <c r="B107" s="25"/>
      <c r="C107" s="25"/>
      <c r="D107" s="26"/>
      <c r="E107" s="27"/>
      <c r="F107" s="26"/>
      <c r="G107" s="28"/>
      <c r="H107" s="28"/>
      <c r="I107" s="31">
        <f>SUM(I93:I106)</f>
        <v>16790</v>
      </c>
      <c r="J107" s="31">
        <f>SUM(J93:J106)</f>
        <v>16420</v>
      </c>
      <c r="K107" s="31">
        <f>SUM(K93:K106)</f>
        <v>2320</v>
      </c>
      <c r="L107" s="32">
        <f>SUM(L93:L106)</f>
        <v>55456</v>
      </c>
      <c r="M107" s="68"/>
      <c r="N107" s="32">
        <f t="shared" ref="N107:P107" si="56">SUM(N93:N106)</f>
        <v>656888.65804658737</v>
      </c>
      <c r="O107" s="32">
        <f t="shared" si="56"/>
        <v>77638.400000000009</v>
      </c>
      <c r="P107" s="32">
        <f t="shared" si="56"/>
        <v>734527.05804658739</v>
      </c>
      <c r="Q107" s="29"/>
      <c r="R107" s="29"/>
      <c r="S107" s="31">
        <f t="shared" ref="S107:W107" si="57">SUM(S93:S106)</f>
        <v>1140</v>
      </c>
      <c r="T107" s="31">
        <f t="shared" si="57"/>
        <v>1094</v>
      </c>
      <c r="U107" s="31">
        <f t="shared" si="57"/>
        <v>18102</v>
      </c>
      <c r="V107" s="31">
        <f t="shared" si="57"/>
        <v>20499</v>
      </c>
      <c r="W107" s="31">
        <f t="shared" si="57"/>
        <v>2291</v>
      </c>
    </row>
    <row r="108" spans="2:23" s="7" customFormat="1" x14ac:dyDescent="0.25">
      <c r="B108" s="94" t="s">
        <v>94</v>
      </c>
      <c r="C108" s="97">
        <v>447</v>
      </c>
      <c r="D108" s="8" t="s">
        <v>363</v>
      </c>
      <c r="E108" s="38" t="s">
        <v>364</v>
      </c>
      <c r="F108" s="8" t="s">
        <v>96</v>
      </c>
      <c r="G108" s="19" t="s">
        <v>340</v>
      </c>
      <c r="H108" s="19" t="s">
        <v>290</v>
      </c>
      <c r="I108" s="9">
        <v>650</v>
      </c>
      <c r="J108" s="9">
        <v>680</v>
      </c>
      <c r="K108" s="9">
        <v>170</v>
      </c>
      <c r="L108" s="30">
        <f t="shared" ref="L108:L116" si="58">$I$283*I108+$J$283*J108+$K$283*K108</f>
        <v>2298</v>
      </c>
      <c r="M108" s="67">
        <v>0.69</v>
      </c>
      <c r="N108" s="21">
        <f t="shared" ref="N108:N116" si="59">$I$284*I108+$J$284*J108+K108*$K$284</f>
        <v>26558.734403141647</v>
      </c>
      <c r="O108" s="22">
        <f t="shared" ref="O108:O116" si="60">+$M108*$L108</f>
        <v>1585.62</v>
      </c>
      <c r="P108" s="23">
        <f t="shared" ref="P108:P116" si="61">N108+O108</f>
        <v>28144.354403141646</v>
      </c>
      <c r="Q108" s="10" t="str">
        <f t="shared" ref="Q108:Q116" si="62">IF(L108=0," ","ene 2015")</f>
        <v>ene 2015</v>
      </c>
      <c r="R108" s="10" t="str">
        <f t="shared" ref="R108:R116" si="63">IF(L108=0," ","feb 2015")</f>
        <v>feb 2015</v>
      </c>
      <c r="S108" s="24">
        <v>112</v>
      </c>
      <c r="T108" s="24">
        <v>9</v>
      </c>
      <c r="U108" s="24">
        <v>763</v>
      </c>
      <c r="V108" s="24">
        <v>856</v>
      </c>
      <c r="W108" s="19">
        <v>170</v>
      </c>
    </row>
    <row r="109" spans="2:23" s="7" customFormat="1" x14ac:dyDescent="0.25">
      <c r="B109" s="95"/>
      <c r="C109" s="97"/>
      <c r="D109" s="8" t="s">
        <v>365</v>
      </c>
      <c r="E109" s="39" t="s">
        <v>366</v>
      </c>
      <c r="F109" s="8" t="s">
        <v>97</v>
      </c>
      <c r="G109" s="19" t="s">
        <v>340</v>
      </c>
      <c r="H109" s="19" t="s">
        <v>290</v>
      </c>
      <c r="I109" s="9">
        <v>1280</v>
      </c>
      <c r="J109" s="9">
        <v>1270</v>
      </c>
      <c r="K109" s="9">
        <v>250</v>
      </c>
      <c r="L109" s="30">
        <f t="shared" si="58"/>
        <v>4330</v>
      </c>
      <c r="M109" s="67">
        <v>0.69</v>
      </c>
      <c r="N109" s="21">
        <f t="shared" si="59"/>
        <v>50735.391390529658</v>
      </c>
      <c r="O109" s="22">
        <f t="shared" si="60"/>
        <v>2987.7</v>
      </c>
      <c r="P109" s="23">
        <f t="shared" si="61"/>
        <v>53723.091390529655</v>
      </c>
      <c r="Q109" s="10" t="str">
        <f t="shared" si="62"/>
        <v>ene 2015</v>
      </c>
      <c r="R109" s="10" t="str">
        <f t="shared" si="63"/>
        <v>feb 2015</v>
      </c>
      <c r="S109" s="24">
        <v>126</v>
      </c>
      <c r="T109" s="24">
        <v>46</v>
      </c>
      <c r="U109" s="24">
        <v>1125</v>
      </c>
      <c r="V109" s="24">
        <v>1273</v>
      </c>
      <c r="W109" s="19">
        <v>247</v>
      </c>
    </row>
    <row r="110" spans="2:23" s="7" customFormat="1" x14ac:dyDescent="0.25">
      <c r="B110" s="95"/>
      <c r="C110" s="97"/>
      <c r="D110" s="8" t="s">
        <v>367</v>
      </c>
      <c r="E110" s="39" t="s">
        <v>368</v>
      </c>
      <c r="F110" s="8" t="s">
        <v>98</v>
      </c>
      <c r="G110" s="19" t="s">
        <v>340</v>
      </c>
      <c r="H110" s="19" t="s">
        <v>290</v>
      </c>
      <c r="I110" s="9">
        <v>420</v>
      </c>
      <c r="J110" s="9">
        <v>430</v>
      </c>
      <c r="K110" s="9">
        <v>80</v>
      </c>
      <c r="L110" s="30">
        <f t="shared" si="58"/>
        <v>1440</v>
      </c>
      <c r="M110" s="67">
        <v>0.69</v>
      </c>
      <c r="N110" s="21">
        <f t="shared" si="59"/>
        <v>16860.205828102287</v>
      </c>
      <c r="O110" s="22">
        <f t="shared" si="60"/>
        <v>993.59999999999991</v>
      </c>
      <c r="P110" s="23">
        <f t="shared" si="61"/>
        <v>17853.805828102286</v>
      </c>
      <c r="Q110" s="10" t="str">
        <f t="shared" si="62"/>
        <v>ene 2015</v>
      </c>
      <c r="R110" s="10" t="str">
        <f t="shared" si="63"/>
        <v>feb 2015</v>
      </c>
      <c r="S110" s="24">
        <v>56</v>
      </c>
      <c r="T110" s="24">
        <v>0</v>
      </c>
      <c r="U110" s="24">
        <v>216</v>
      </c>
      <c r="V110" s="24">
        <v>266</v>
      </c>
      <c r="W110" s="19">
        <v>75</v>
      </c>
    </row>
    <row r="111" spans="2:23" s="7" customFormat="1" x14ac:dyDescent="0.25">
      <c r="B111" s="95"/>
      <c r="C111" s="97"/>
      <c r="D111" s="8" t="s">
        <v>369</v>
      </c>
      <c r="E111" s="39" t="s">
        <v>370</v>
      </c>
      <c r="F111" s="8" t="s">
        <v>99</v>
      </c>
      <c r="G111" s="19" t="s">
        <v>340</v>
      </c>
      <c r="H111" s="19" t="s">
        <v>290</v>
      </c>
      <c r="I111" s="9">
        <v>410</v>
      </c>
      <c r="J111" s="9">
        <v>450</v>
      </c>
      <c r="K111" s="9">
        <v>180</v>
      </c>
      <c r="L111" s="30">
        <f t="shared" si="58"/>
        <v>1556</v>
      </c>
      <c r="M111" s="67">
        <v>0.69</v>
      </c>
      <c r="N111" s="21">
        <f t="shared" si="59"/>
        <v>17455.666134598589</v>
      </c>
      <c r="O111" s="22">
        <f t="shared" si="60"/>
        <v>1073.6399999999999</v>
      </c>
      <c r="P111" s="23">
        <f t="shared" si="61"/>
        <v>18529.306134598588</v>
      </c>
      <c r="Q111" s="10" t="str">
        <f t="shared" si="62"/>
        <v>ene 2015</v>
      </c>
      <c r="R111" s="10" t="str">
        <f t="shared" si="63"/>
        <v>feb 2015</v>
      </c>
      <c r="S111" s="24">
        <v>102</v>
      </c>
      <c r="T111" s="24">
        <v>30</v>
      </c>
      <c r="U111" s="24">
        <v>724</v>
      </c>
      <c r="V111" s="24">
        <v>953</v>
      </c>
      <c r="W111" s="19">
        <v>173</v>
      </c>
    </row>
    <row r="112" spans="2:23" s="7" customFormat="1" x14ac:dyDescent="0.25">
      <c r="B112" s="95"/>
      <c r="C112" s="97"/>
      <c r="D112" s="8" t="s">
        <v>371</v>
      </c>
      <c r="E112" s="39" t="s">
        <v>372</v>
      </c>
      <c r="F112" s="8" t="s">
        <v>95</v>
      </c>
      <c r="G112" s="19" t="s">
        <v>340</v>
      </c>
      <c r="H112" s="19" t="s">
        <v>290</v>
      </c>
      <c r="I112" s="9">
        <v>1350</v>
      </c>
      <c r="J112" s="9">
        <v>1360</v>
      </c>
      <c r="K112" s="9">
        <v>450</v>
      </c>
      <c r="L112" s="30">
        <f t="shared" si="58"/>
        <v>4786</v>
      </c>
      <c r="M112" s="67">
        <v>0.69</v>
      </c>
      <c r="N112" s="21">
        <f t="shared" si="59"/>
        <v>54750.902946801849</v>
      </c>
      <c r="O112" s="22">
        <f t="shared" si="60"/>
        <v>3302.3399999999997</v>
      </c>
      <c r="P112" s="23">
        <f t="shared" si="61"/>
        <v>58053.242946801845</v>
      </c>
      <c r="Q112" s="10" t="str">
        <f t="shared" si="62"/>
        <v>ene 2015</v>
      </c>
      <c r="R112" s="10" t="str">
        <f t="shared" si="63"/>
        <v>feb 2015</v>
      </c>
      <c r="S112" s="24">
        <v>255</v>
      </c>
      <c r="T112" s="24">
        <v>91</v>
      </c>
      <c r="U112" s="24">
        <v>2258</v>
      </c>
      <c r="V112" s="24">
        <v>2621</v>
      </c>
      <c r="W112" s="19">
        <v>450</v>
      </c>
    </row>
    <row r="113" spans="2:23" s="7" customFormat="1" x14ac:dyDescent="0.25">
      <c r="B113" s="95"/>
      <c r="C113" s="97"/>
      <c r="D113" s="8" t="s">
        <v>373</v>
      </c>
      <c r="E113" s="39" t="s">
        <v>374</v>
      </c>
      <c r="F113" s="8" t="s">
        <v>100</v>
      </c>
      <c r="G113" s="19" t="s">
        <v>340</v>
      </c>
      <c r="H113" s="19" t="s">
        <v>290</v>
      </c>
      <c r="I113" s="9">
        <v>440</v>
      </c>
      <c r="J113" s="9">
        <v>430</v>
      </c>
      <c r="K113" s="9">
        <v>90</v>
      </c>
      <c r="L113" s="30">
        <f t="shared" si="58"/>
        <v>1482</v>
      </c>
      <c r="M113" s="67">
        <v>0.69</v>
      </c>
      <c r="N113" s="21">
        <f t="shared" si="59"/>
        <v>17349.936176617404</v>
      </c>
      <c r="O113" s="22">
        <f t="shared" si="60"/>
        <v>1022.5799999999999</v>
      </c>
      <c r="P113" s="23">
        <f t="shared" si="61"/>
        <v>18372.516176617406</v>
      </c>
      <c r="Q113" s="10" t="str">
        <f t="shared" si="62"/>
        <v>ene 2015</v>
      </c>
      <c r="R113" s="10" t="str">
        <f t="shared" si="63"/>
        <v>feb 2015</v>
      </c>
      <c r="S113" s="24">
        <v>76</v>
      </c>
      <c r="T113" s="24">
        <v>48</v>
      </c>
      <c r="U113" s="24">
        <v>401</v>
      </c>
      <c r="V113" s="24">
        <v>424</v>
      </c>
      <c r="W113" s="19">
        <v>90</v>
      </c>
    </row>
    <row r="114" spans="2:23" s="7" customFormat="1" x14ac:dyDescent="0.25">
      <c r="B114" s="95"/>
      <c r="C114" s="97"/>
      <c r="D114" s="82"/>
      <c r="E114" s="83"/>
      <c r="F114" s="8" t="s">
        <v>511</v>
      </c>
      <c r="G114" s="19" t="s">
        <v>340</v>
      </c>
      <c r="H114" s="19" t="s">
        <v>290</v>
      </c>
      <c r="I114" s="9">
        <v>270</v>
      </c>
      <c r="J114" s="9">
        <v>220</v>
      </c>
      <c r="K114" s="9">
        <v>100</v>
      </c>
      <c r="L114" s="30">
        <f t="shared" si="58"/>
        <v>884</v>
      </c>
      <c r="M114" s="67">
        <v>0.69</v>
      </c>
      <c r="N114" s="21">
        <f t="shared" si="59"/>
        <v>10127.424224015725</v>
      </c>
      <c r="O114" s="22">
        <f t="shared" si="60"/>
        <v>609.95999999999992</v>
      </c>
      <c r="P114" s="23">
        <f t="shared" ref="P114" si="64">N114+O114</f>
        <v>10737.384224015725</v>
      </c>
      <c r="Q114" s="10" t="str">
        <f t="shared" si="62"/>
        <v>ene 2015</v>
      </c>
      <c r="R114" s="10" t="str">
        <f t="shared" si="63"/>
        <v>feb 2015</v>
      </c>
      <c r="S114" s="24">
        <v>72</v>
      </c>
      <c r="T114" s="24">
        <v>15</v>
      </c>
      <c r="U114" s="24">
        <v>377</v>
      </c>
      <c r="V114" s="24">
        <v>419</v>
      </c>
      <c r="W114" s="19">
        <v>83</v>
      </c>
    </row>
    <row r="115" spans="2:23" s="7" customFormat="1" x14ac:dyDescent="0.25">
      <c r="B115" s="95"/>
      <c r="C115" s="97"/>
      <c r="D115" s="8" t="s">
        <v>375</v>
      </c>
      <c r="E115" s="39" t="s">
        <v>376</v>
      </c>
      <c r="F115" s="8" t="s">
        <v>101</v>
      </c>
      <c r="G115" s="19" t="s">
        <v>340</v>
      </c>
      <c r="H115" s="19" t="s">
        <v>290</v>
      </c>
      <c r="I115" s="9">
        <v>1820</v>
      </c>
      <c r="J115" s="9">
        <v>1900</v>
      </c>
      <c r="K115" s="9">
        <v>310</v>
      </c>
      <c r="L115" s="30">
        <f t="shared" si="58"/>
        <v>6262</v>
      </c>
      <c r="M115" s="67">
        <v>0.69</v>
      </c>
      <c r="N115" s="21">
        <f t="shared" si="59"/>
        <v>73498.500655722746</v>
      </c>
      <c r="O115" s="22">
        <f t="shared" si="60"/>
        <v>4320.78</v>
      </c>
      <c r="P115" s="23">
        <f t="shared" si="61"/>
        <v>77819.280655722745</v>
      </c>
      <c r="Q115" s="10" t="str">
        <f t="shared" si="62"/>
        <v>ene 2015</v>
      </c>
      <c r="R115" s="10" t="str">
        <f t="shared" si="63"/>
        <v>feb 2015</v>
      </c>
      <c r="S115" s="24">
        <v>184</v>
      </c>
      <c r="T115" s="24">
        <v>38</v>
      </c>
      <c r="U115" s="24">
        <v>1369</v>
      </c>
      <c r="V115" s="24">
        <v>1611</v>
      </c>
      <c r="W115" s="19">
        <v>398</v>
      </c>
    </row>
    <row r="116" spans="2:23" s="7" customFormat="1" x14ac:dyDescent="0.25">
      <c r="B116" s="96"/>
      <c r="C116" s="97"/>
      <c r="D116" s="8" t="s">
        <v>377</v>
      </c>
      <c r="E116" s="39" t="s">
        <v>372</v>
      </c>
      <c r="F116" s="8" t="s">
        <v>241</v>
      </c>
      <c r="G116" s="19" t="s">
        <v>340</v>
      </c>
      <c r="H116" s="19" t="s">
        <v>290</v>
      </c>
      <c r="I116" s="9">
        <v>10</v>
      </c>
      <c r="J116" s="9">
        <v>10</v>
      </c>
      <c r="K116" s="9">
        <v>50</v>
      </c>
      <c r="L116" s="30">
        <f t="shared" si="58"/>
        <v>82</v>
      </c>
      <c r="M116" s="67">
        <v>0.69</v>
      </c>
      <c r="N116" s="21">
        <f t="shared" si="59"/>
        <v>628.93012617294812</v>
      </c>
      <c r="O116" s="22">
        <f t="shared" si="60"/>
        <v>56.58</v>
      </c>
      <c r="P116" s="23">
        <f t="shared" si="61"/>
        <v>685.51012617294816</v>
      </c>
      <c r="Q116" s="10" t="str">
        <f t="shared" si="62"/>
        <v>ene 2015</v>
      </c>
      <c r="R116" s="10" t="str">
        <f t="shared" si="63"/>
        <v>feb 2015</v>
      </c>
      <c r="S116" s="24"/>
      <c r="T116" s="24"/>
      <c r="U116" s="19">
        <v>0</v>
      </c>
      <c r="V116" s="19">
        <v>0</v>
      </c>
      <c r="W116" s="19">
        <v>44</v>
      </c>
    </row>
    <row r="117" spans="2:23" x14ac:dyDescent="0.25">
      <c r="B117" s="25"/>
      <c r="C117" s="25"/>
      <c r="D117" s="26"/>
      <c r="E117" s="27"/>
      <c r="F117" s="26"/>
      <c r="G117" s="28"/>
      <c r="H117" s="28"/>
      <c r="I117" s="31">
        <f>SUM(I108:I116)</f>
        <v>6650</v>
      </c>
      <c r="J117" s="31">
        <f>SUM(J108:J116)</f>
        <v>6750</v>
      </c>
      <c r="K117" s="31">
        <f>SUM(K108:K116)</f>
        <v>1680</v>
      </c>
      <c r="L117" s="32">
        <f>SUM(L108:L116)</f>
        <v>23120</v>
      </c>
      <c r="M117" s="68"/>
      <c r="N117" s="32">
        <f t="shared" ref="N117:P117" si="65">SUM(N108:N116)</f>
        <v>267965.69188570289</v>
      </c>
      <c r="O117" s="32">
        <f t="shared" si="65"/>
        <v>15952.799999999997</v>
      </c>
      <c r="P117" s="32">
        <f t="shared" si="65"/>
        <v>283918.49188570288</v>
      </c>
      <c r="Q117" s="29"/>
      <c r="R117" s="29"/>
      <c r="S117" s="31">
        <f t="shared" ref="S117:W117" si="66">SUM(S108:S116)</f>
        <v>983</v>
      </c>
      <c r="T117" s="31">
        <f t="shared" si="66"/>
        <v>277</v>
      </c>
      <c r="U117" s="31">
        <f t="shared" si="66"/>
        <v>7233</v>
      </c>
      <c r="V117" s="31">
        <f t="shared" si="66"/>
        <v>8423</v>
      </c>
      <c r="W117" s="31">
        <f t="shared" si="66"/>
        <v>1730</v>
      </c>
    </row>
    <row r="118" spans="2:23" s="7" customFormat="1" x14ac:dyDescent="0.25">
      <c r="B118" s="90" t="s">
        <v>102</v>
      </c>
      <c r="C118" s="90">
        <v>448</v>
      </c>
      <c r="D118" s="8" t="s">
        <v>378</v>
      </c>
      <c r="E118" s="4">
        <v>300</v>
      </c>
      <c r="F118" s="8" t="s">
        <v>104</v>
      </c>
      <c r="G118" s="19" t="s">
        <v>314</v>
      </c>
      <c r="H118" s="19" t="s">
        <v>290</v>
      </c>
      <c r="I118" s="9">
        <v>620</v>
      </c>
      <c r="J118" s="9">
        <v>630</v>
      </c>
      <c r="K118" s="9">
        <v>140</v>
      </c>
      <c r="L118" s="30">
        <f t="shared" ref="L118:L129" si="67">$I$283*I118+$J$283*J118+$K$283*K118</f>
        <v>2140</v>
      </c>
      <c r="M118" s="85">
        <v>0.79789994321554858</v>
      </c>
      <c r="N118" s="21">
        <f t="shared" ref="N118:N129" si="68">$I$284*I118+$J$284*J118+K118*$K$284</f>
        <v>24914.552197715097</v>
      </c>
      <c r="O118" s="22">
        <f t="shared" ref="O118:O129" si="69">+$M118*$L118</f>
        <v>1707.5058784812741</v>
      </c>
      <c r="P118" s="23">
        <f t="shared" ref="P118:P129" si="70">N118+O118</f>
        <v>26622.058076196372</v>
      </c>
      <c r="Q118" s="10" t="str">
        <f t="shared" ref="Q118:Q129" si="71">IF(L118=0," ","ene 2015")</f>
        <v>ene 2015</v>
      </c>
      <c r="R118" s="10" t="str">
        <f t="shared" ref="R118:R129" si="72">IF(L118=0," ","feb 2015")</f>
        <v>feb 2015</v>
      </c>
      <c r="S118" s="24">
        <v>82</v>
      </c>
      <c r="T118" s="24">
        <v>24</v>
      </c>
      <c r="U118" s="24">
        <v>759</v>
      </c>
      <c r="V118" s="24">
        <v>862</v>
      </c>
      <c r="W118" s="19">
        <v>137</v>
      </c>
    </row>
    <row r="119" spans="2:23" s="7" customFormat="1" x14ac:dyDescent="0.25">
      <c r="B119" s="90"/>
      <c r="C119" s="90"/>
      <c r="D119" s="8" t="s">
        <v>379</v>
      </c>
      <c r="E119" s="4">
        <v>303</v>
      </c>
      <c r="F119" s="8" t="s">
        <v>105</v>
      </c>
      <c r="G119" s="19" t="s">
        <v>314</v>
      </c>
      <c r="H119" s="19" t="s">
        <v>290</v>
      </c>
      <c r="I119" s="9">
        <v>790</v>
      </c>
      <c r="J119" s="9">
        <v>920</v>
      </c>
      <c r="K119" s="9">
        <v>140</v>
      </c>
      <c r="L119" s="30">
        <f t="shared" si="67"/>
        <v>2876</v>
      </c>
      <c r="M119" s="85">
        <v>0.79789994321554858</v>
      </c>
      <c r="N119" s="21">
        <f t="shared" si="68"/>
        <v>33525.020304101432</v>
      </c>
      <c r="O119" s="22">
        <f t="shared" si="69"/>
        <v>2294.7602366879178</v>
      </c>
      <c r="P119" s="23">
        <f t="shared" si="70"/>
        <v>35819.780540789347</v>
      </c>
      <c r="Q119" s="10" t="str">
        <f t="shared" si="71"/>
        <v>ene 2015</v>
      </c>
      <c r="R119" s="10" t="str">
        <f t="shared" si="72"/>
        <v>feb 2015</v>
      </c>
      <c r="S119" s="24">
        <v>82</v>
      </c>
      <c r="T119" s="24">
        <v>35</v>
      </c>
      <c r="U119" s="24">
        <v>644</v>
      </c>
      <c r="V119" s="24">
        <v>878</v>
      </c>
      <c r="W119" s="19">
        <v>140</v>
      </c>
    </row>
    <row r="120" spans="2:23" s="7" customFormat="1" x14ac:dyDescent="0.25">
      <c r="B120" s="90"/>
      <c r="C120" s="90"/>
      <c r="D120" s="8" t="s">
        <v>380</v>
      </c>
      <c r="E120" s="4">
        <v>307</v>
      </c>
      <c r="F120" s="8" t="s">
        <v>108</v>
      </c>
      <c r="G120" s="19" t="s">
        <v>314</v>
      </c>
      <c r="H120" s="19" t="s">
        <v>290</v>
      </c>
      <c r="I120" s="9">
        <v>190</v>
      </c>
      <c r="J120" s="9">
        <v>210</v>
      </c>
      <c r="K120" s="9">
        <v>60</v>
      </c>
      <c r="L120" s="30">
        <f t="shared" si="67"/>
        <v>700</v>
      </c>
      <c r="M120" s="85">
        <v>0.79789994321554858</v>
      </c>
      <c r="N120" s="21">
        <f t="shared" si="68"/>
        <v>8001.0246088091017</v>
      </c>
      <c r="O120" s="22">
        <f t="shared" si="69"/>
        <v>558.52996025088396</v>
      </c>
      <c r="P120" s="23">
        <f t="shared" si="70"/>
        <v>8559.5545690599865</v>
      </c>
      <c r="Q120" s="10" t="str">
        <f t="shared" si="71"/>
        <v>ene 2015</v>
      </c>
      <c r="R120" s="10" t="str">
        <f t="shared" si="72"/>
        <v>feb 2015</v>
      </c>
      <c r="S120" s="24">
        <v>42</v>
      </c>
      <c r="T120" s="24">
        <v>23</v>
      </c>
      <c r="U120" s="24">
        <v>376</v>
      </c>
      <c r="V120" s="24">
        <v>444</v>
      </c>
      <c r="W120" s="19">
        <v>58</v>
      </c>
    </row>
    <row r="121" spans="2:23" s="7" customFormat="1" x14ac:dyDescent="0.25">
      <c r="B121" s="90"/>
      <c r="C121" s="90"/>
      <c r="D121" s="8" t="s">
        <v>381</v>
      </c>
      <c r="E121" s="4">
        <v>305</v>
      </c>
      <c r="F121" s="8" t="s">
        <v>109</v>
      </c>
      <c r="G121" s="19" t="s">
        <v>314</v>
      </c>
      <c r="H121" s="19" t="s">
        <v>290</v>
      </c>
      <c r="I121" s="9">
        <v>600</v>
      </c>
      <c r="J121" s="9">
        <v>560</v>
      </c>
      <c r="K121" s="9">
        <v>160</v>
      </c>
      <c r="L121" s="30">
        <f t="shared" si="67"/>
        <v>2016</v>
      </c>
      <c r="M121" s="85">
        <v>0.79789994321554858</v>
      </c>
      <c r="N121" s="21">
        <f t="shared" si="68"/>
        <v>23396.86545502302</v>
      </c>
      <c r="O121" s="22">
        <f t="shared" si="69"/>
        <v>1608.566285522546</v>
      </c>
      <c r="P121" s="23">
        <f t="shared" si="70"/>
        <v>25005.431740545566</v>
      </c>
      <c r="Q121" s="10" t="str">
        <f t="shared" si="71"/>
        <v>ene 2015</v>
      </c>
      <c r="R121" s="10" t="str">
        <f t="shared" si="72"/>
        <v>feb 2015</v>
      </c>
      <c r="S121" s="24">
        <v>97</v>
      </c>
      <c r="T121" s="24">
        <v>31</v>
      </c>
      <c r="U121" s="24">
        <v>953</v>
      </c>
      <c r="V121" s="24">
        <v>1103</v>
      </c>
      <c r="W121" s="19">
        <v>153</v>
      </c>
    </row>
    <row r="122" spans="2:23" s="7" customFormat="1" x14ac:dyDescent="0.25">
      <c r="B122" s="90"/>
      <c r="C122" s="90"/>
      <c r="D122" s="8" t="s">
        <v>378</v>
      </c>
      <c r="E122" s="4">
        <v>300</v>
      </c>
      <c r="F122" s="8" t="s">
        <v>103</v>
      </c>
      <c r="G122" s="19" t="s">
        <v>314</v>
      </c>
      <c r="H122" s="19" t="s">
        <v>290</v>
      </c>
      <c r="I122" s="9">
        <v>4920</v>
      </c>
      <c r="J122" s="9">
        <v>5180</v>
      </c>
      <c r="K122" s="9">
        <v>480</v>
      </c>
      <c r="L122" s="30">
        <f t="shared" si="67"/>
        <v>16640</v>
      </c>
      <c r="M122" s="85">
        <v>0.79789994321554858</v>
      </c>
      <c r="N122" s="21">
        <f t="shared" si="68"/>
        <v>197697.56813458295</v>
      </c>
      <c r="O122" s="22">
        <f t="shared" si="69"/>
        <v>13277.055055106728</v>
      </c>
      <c r="P122" s="23">
        <f t="shared" si="70"/>
        <v>210974.62318968968</v>
      </c>
      <c r="Q122" s="10" t="str">
        <f t="shared" si="71"/>
        <v>ene 2015</v>
      </c>
      <c r="R122" s="10" t="str">
        <f t="shared" si="72"/>
        <v>feb 2015</v>
      </c>
      <c r="S122" s="24">
        <v>242</v>
      </c>
      <c r="T122" s="24">
        <v>112</v>
      </c>
      <c r="U122" s="24">
        <v>3598</v>
      </c>
      <c r="V122" s="24">
        <v>4396</v>
      </c>
      <c r="W122" s="19">
        <v>474</v>
      </c>
    </row>
    <row r="123" spans="2:23" s="7" customFormat="1" x14ac:dyDescent="0.25">
      <c r="B123" s="90"/>
      <c r="C123" s="90"/>
      <c r="D123" s="8" t="s">
        <v>379</v>
      </c>
      <c r="E123" s="4">
        <v>303</v>
      </c>
      <c r="F123" s="8" t="s">
        <v>106</v>
      </c>
      <c r="G123" s="19" t="s">
        <v>314</v>
      </c>
      <c r="H123" s="19" t="s">
        <v>290</v>
      </c>
      <c r="I123" s="9">
        <v>580</v>
      </c>
      <c r="J123" s="9">
        <v>540</v>
      </c>
      <c r="K123" s="9">
        <v>50</v>
      </c>
      <c r="L123" s="30">
        <f t="shared" si="67"/>
        <v>1842</v>
      </c>
      <c r="M123" s="85">
        <v>0.79789994321554858</v>
      </c>
      <c r="N123" s="21">
        <f t="shared" si="68"/>
        <v>22090.874818061737</v>
      </c>
      <c r="O123" s="22">
        <f t="shared" si="69"/>
        <v>1469.7316954030405</v>
      </c>
      <c r="P123" s="23">
        <f t="shared" si="70"/>
        <v>23560.606513464776</v>
      </c>
      <c r="Q123" s="10" t="str">
        <f t="shared" si="71"/>
        <v>ene 2015</v>
      </c>
      <c r="R123" s="10" t="str">
        <f t="shared" si="72"/>
        <v>feb 2015</v>
      </c>
      <c r="S123" s="24">
        <v>41</v>
      </c>
      <c r="T123" s="24">
        <v>35</v>
      </c>
      <c r="U123" s="24">
        <v>412</v>
      </c>
      <c r="V123" s="24">
        <v>433</v>
      </c>
      <c r="W123" s="19">
        <v>50</v>
      </c>
    </row>
    <row r="124" spans="2:23" s="7" customFormat="1" x14ac:dyDescent="0.25">
      <c r="B124" s="90"/>
      <c r="C124" s="90"/>
      <c r="D124" s="8" t="s">
        <v>382</v>
      </c>
      <c r="E124" s="4">
        <v>302</v>
      </c>
      <c r="F124" s="8" t="s">
        <v>110</v>
      </c>
      <c r="G124" s="19" t="s">
        <v>314</v>
      </c>
      <c r="H124" s="19" t="s">
        <v>290</v>
      </c>
      <c r="I124" s="9">
        <v>2680</v>
      </c>
      <c r="J124" s="9">
        <v>3300</v>
      </c>
      <c r="K124" s="9">
        <v>260</v>
      </c>
      <c r="L124" s="30">
        <f t="shared" si="67"/>
        <v>9828</v>
      </c>
      <c r="M124" s="85">
        <v>0.79789994321554858</v>
      </c>
      <c r="N124" s="21">
        <f t="shared" si="68"/>
        <v>115693.59814079659</v>
      </c>
      <c r="O124" s="22">
        <f t="shared" si="69"/>
        <v>7841.7606419224112</v>
      </c>
      <c r="P124" s="23">
        <f t="shared" si="70"/>
        <v>123535.35878271901</v>
      </c>
      <c r="Q124" s="10" t="str">
        <f t="shared" si="71"/>
        <v>ene 2015</v>
      </c>
      <c r="R124" s="10" t="str">
        <f t="shared" si="72"/>
        <v>feb 2015</v>
      </c>
      <c r="S124" s="24">
        <v>121</v>
      </c>
      <c r="T124" s="24">
        <v>109</v>
      </c>
      <c r="U124" s="24">
        <v>1981</v>
      </c>
      <c r="V124" s="24">
        <v>2842</v>
      </c>
      <c r="W124" s="19">
        <v>260</v>
      </c>
    </row>
    <row r="125" spans="2:23" s="7" customFormat="1" x14ac:dyDescent="0.25">
      <c r="B125" s="90"/>
      <c r="C125" s="90"/>
      <c r="D125" s="8" t="s">
        <v>383</v>
      </c>
      <c r="E125" s="4">
        <v>301</v>
      </c>
      <c r="F125" s="8" t="s">
        <v>111</v>
      </c>
      <c r="G125" s="19" t="s">
        <v>314</v>
      </c>
      <c r="H125" s="19" t="s">
        <v>290</v>
      </c>
      <c r="I125" s="9">
        <v>930</v>
      </c>
      <c r="J125" s="9">
        <v>970</v>
      </c>
      <c r="K125" s="9">
        <v>130</v>
      </c>
      <c r="L125" s="30">
        <f t="shared" si="67"/>
        <v>3170</v>
      </c>
      <c r="M125" s="85">
        <v>0.79789994321554858</v>
      </c>
      <c r="N125" s="21">
        <f t="shared" si="68"/>
        <v>37405.480772514966</v>
      </c>
      <c r="O125" s="22">
        <f t="shared" si="69"/>
        <v>2529.3428199932891</v>
      </c>
      <c r="P125" s="23">
        <f t="shared" si="70"/>
        <v>39934.823592508255</v>
      </c>
      <c r="Q125" s="10" t="str">
        <f t="shared" si="71"/>
        <v>ene 2015</v>
      </c>
      <c r="R125" s="10" t="str">
        <f t="shared" si="72"/>
        <v>feb 2015</v>
      </c>
      <c r="S125" s="24">
        <v>69</v>
      </c>
      <c r="T125" s="24">
        <v>28</v>
      </c>
      <c r="U125" s="24">
        <v>684</v>
      </c>
      <c r="V125" s="24">
        <v>811</v>
      </c>
      <c r="W125" s="19">
        <v>127</v>
      </c>
    </row>
    <row r="126" spans="2:23" s="7" customFormat="1" x14ac:dyDescent="0.25">
      <c r="B126" s="90"/>
      <c r="C126" s="90"/>
      <c r="D126" s="8" t="s">
        <v>384</v>
      </c>
      <c r="E126" s="4">
        <v>304</v>
      </c>
      <c r="F126" s="8" t="s">
        <v>112</v>
      </c>
      <c r="G126" s="19" t="s">
        <v>314</v>
      </c>
      <c r="H126" s="19" t="s">
        <v>290</v>
      </c>
      <c r="I126" s="9">
        <v>1240</v>
      </c>
      <c r="J126" s="9">
        <v>1370</v>
      </c>
      <c r="K126" s="9">
        <v>150</v>
      </c>
      <c r="L126" s="30">
        <f t="shared" si="67"/>
        <v>4326</v>
      </c>
      <c r="M126" s="85">
        <v>0.79789994321554858</v>
      </c>
      <c r="N126" s="21">
        <f t="shared" si="68"/>
        <v>51045.66982803795</v>
      </c>
      <c r="O126" s="22">
        <f t="shared" si="69"/>
        <v>3451.7151543504633</v>
      </c>
      <c r="P126" s="23">
        <f t="shared" si="70"/>
        <v>54497.384982388416</v>
      </c>
      <c r="Q126" s="10" t="str">
        <f t="shared" si="71"/>
        <v>ene 2015</v>
      </c>
      <c r="R126" s="10" t="str">
        <f t="shared" si="72"/>
        <v>feb 2015</v>
      </c>
      <c r="S126" s="24">
        <v>85</v>
      </c>
      <c r="T126" s="24">
        <v>24</v>
      </c>
      <c r="U126" s="24">
        <v>981</v>
      </c>
      <c r="V126" s="24">
        <v>1245</v>
      </c>
      <c r="W126" s="19">
        <v>147</v>
      </c>
    </row>
    <row r="127" spans="2:23" s="7" customFormat="1" x14ac:dyDescent="0.25">
      <c r="B127" s="90"/>
      <c r="C127" s="90"/>
      <c r="D127" s="8" t="s">
        <v>385</v>
      </c>
      <c r="E127" s="4">
        <v>306</v>
      </c>
      <c r="F127" s="8" t="s">
        <v>113</v>
      </c>
      <c r="G127" s="19" t="s">
        <v>314</v>
      </c>
      <c r="H127" s="19" t="s">
        <v>290</v>
      </c>
      <c r="I127" s="9">
        <v>900</v>
      </c>
      <c r="J127" s="9">
        <v>1010</v>
      </c>
      <c r="K127" s="9">
        <v>100</v>
      </c>
      <c r="L127" s="30">
        <f t="shared" si="67"/>
        <v>3156</v>
      </c>
      <c r="M127" s="85">
        <v>0.79789994321554858</v>
      </c>
      <c r="N127" s="21">
        <f t="shared" si="68"/>
        <v>37268.60255740385</v>
      </c>
      <c r="O127" s="22">
        <f t="shared" si="69"/>
        <v>2518.1722207882713</v>
      </c>
      <c r="P127" s="23">
        <f t="shared" si="70"/>
        <v>39786.774778192121</v>
      </c>
      <c r="Q127" s="10" t="str">
        <f t="shared" si="71"/>
        <v>ene 2015</v>
      </c>
      <c r="R127" s="10" t="str">
        <f t="shared" si="72"/>
        <v>feb 2015</v>
      </c>
      <c r="S127" s="24">
        <v>43</v>
      </c>
      <c r="T127" s="24">
        <v>39</v>
      </c>
      <c r="U127" s="24">
        <v>609</v>
      </c>
      <c r="V127" s="24">
        <v>787</v>
      </c>
      <c r="W127" s="19">
        <v>99</v>
      </c>
    </row>
    <row r="128" spans="2:23" s="7" customFormat="1" x14ac:dyDescent="0.25">
      <c r="B128" s="90"/>
      <c r="C128" s="90"/>
      <c r="D128" s="8" t="s">
        <v>379</v>
      </c>
      <c r="E128" s="4">
        <v>303</v>
      </c>
      <c r="F128" s="8" t="s">
        <v>107</v>
      </c>
      <c r="G128" s="19" t="s">
        <v>314</v>
      </c>
      <c r="H128" s="19" t="s">
        <v>290</v>
      </c>
      <c r="I128" s="9">
        <v>790</v>
      </c>
      <c r="J128" s="9">
        <v>880</v>
      </c>
      <c r="K128" s="9">
        <v>110</v>
      </c>
      <c r="L128" s="30">
        <f t="shared" si="67"/>
        <v>2782</v>
      </c>
      <c r="M128" s="85">
        <v>0.79789994321554858</v>
      </c>
      <c r="N128" s="21">
        <f t="shared" si="68"/>
        <v>32710.716265670642</v>
      </c>
      <c r="O128" s="22">
        <f t="shared" si="69"/>
        <v>2219.757642025656</v>
      </c>
      <c r="P128" s="23">
        <f t="shared" si="70"/>
        <v>34930.473907696301</v>
      </c>
      <c r="Q128" s="10" t="str">
        <f t="shared" si="71"/>
        <v>ene 2015</v>
      </c>
      <c r="R128" s="10" t="str">
        <f t="shared" si="72"/>
        <v>feb 2015</v>
      </c>
      <c r="S128" s="24">
        <v>71</v>
      </c>
      <c r="T128" s="24">
        <v>25</v>
      </c>
      <c r="U128" s="24">
        <v>450</v>
      </c>
      <c r="V128" s="24">
        <v>583</v>
      </c>
      <c r="W128" s="19">
        <v>110</v>
      </c>
    </row>
    <row r="129" spans="2:23" s="7" customFormat="1" x14ac:dyDescent="0.25">
      <c r="B129" s="90"/>
      <c r="C129" s="90"/>
      <c r="D129" s="8" t="s">
        <v>378</v>
      </c>
      <c r="E129" s="4">
        <v>300</v>
      </c>
      <c r="F129" s="8" t="s">
        <v>242</v>
      </c>
      <c r="G129" s="19" t="s">
        <v>314</v>
      </c>
      <c r="H129" s="19" t="s">
        <v>290</v>
      </c>
      <c r="I129" s="9">
        <v>10</v>
      </c>
      <c r="J129" s="9">
        <v>10</v>
      </c>
      <c r="K129" s="9">
        <v>40</v>
      </c>
      <c r="L129" s="30">
        <f t="shared" si="67"/>
        <v>72</v>
      </c>
      <c r="M129" s="85">
        <v>0.79789994321554858</v>
      </c>
      <c r="N129" s="21">
        <f t="shared" si="68"/>
        <v>580.79974155756349</v>
      </c>
      <c r="O129" s="22">
        <f t="shared" si="69"/>
        <v>57.448795911519497</v>
      </c>
      <c r="P129" s="23">
        <f t="shared" si="70"/>
        <v>638.24853746908298</v>
      </c>
      <c r="Q129" s="10" t="str">
        <f t="shared" si="71"/>
        <v>ene 2015</v>
      </c>
      <c r="R129" s="10" t="str">
        <f t="shared" si="72"/>
        <v>feb 2015</v>
      </c>
      <c r="S129" s="24"/>
      <c r="T129" s="24"/>
      <c r="U129" s="19">
        <v>0</v>
      </c>
      <c r="V129" s="19">
        <v>0</v>
      </c>
      <c r="W129" s="19">
        <v>40</v>
      </c>
    </row>
    <row r="130" spans="2:23" x14ac:dyDescent="0.25">
      <c r="B130" s="25"/>
      <c r="C130" s="25"/>
      <c r="D130" s="26"/>
      <c r="E130" s="27"/>
      <c r="F130" s="26"/>
      <c r="G130" s="28"/>
      <c r="H130" s="28"/>
      <c r="I130" s="31">
        <f>SUM(I118:I129)</f>
        <v>14250</v>
      </c>
      <c r="J130" s="31">
        <f>SUM(J118:J129)</f>
        <v>15580</v>
      </c>
      <c r="K130" s="31">
        <f>SUM(K118:K129)</f>
        <v>1820</v>
      </c>
      <c r="L130" s="32">
        <f>SUM(L118:L129)</f>
        <v>49548</v>
      </c>
      <c r="M130" s="68"/>
      <c r="N130" s="32">
        <f t="shared" ref="N130:P130" si="73">SUM(N118:N129)</f>
        <v>584330.77282427484</v>
      </c>
      <c r="O130" s="32">
        <f t="shared" si="73"/>
        <v>39534.346386444005</v>
      </c>
      <c r="P130" s="32">
        <f t="shared" si="73"/>
        <v>623865.11921071901</v>
      </c>
      <c r="Q130" s="29"/>
      <c r="R130" s="29"/>
      <c r="S130" s="31">
        <f t="shared" ref="S130:W130" si="74">SUM(S118:S129)</f>
        <v>975</v>
      </c>
      <c r="T130" s="31">
        <f t="shared" si="74"/>
        <v>485</v>
      </c>
      <c r="U130" s="31">
        <f t="shared" si="74"/>
        <v>11447</v>
      </c>
      <c r="V130" s="31">
        <f t="shared" si="74"/>
        <v>14384</v>
      </c>
      <c r="W130" s="31">
        <f t="shared" si="74"/>
        <v>1795</v>
      </c>
    </row>
    <row r="131" spans="2:23" s="7" customFormat="1" x14ac:dyDescent="0.25">
      <c r="B131" s="90" t="s">
        <v>114</v>
      </c>
      <c r="C131" s="90">
        <v>449</v>
      </c>
      <c r="D131" s="8" t="s">
        <v>386</v>
      </c>
      <c r="E131" s="4">
        <v>301</v>
      </c>
      <c r="F131" s="8" t="s">
        <v>116</v>
      </c>
      <c r="G131" s="19" t="s">
        <v>327</v>
      </c>
      <c r="H131" s="19" t="s">
        <v>290</v>
      </c>
      <c r="I131" s="9">
        <v>3930</v>
      </c>
      <c r="J131" s="9">
        <v>4320</v>
      </c>
      <c r="K131" s="9">
        <v>480</v>
      </c>
      <c r="L131" s="30">
        <f t="shared" ref="L131:L136" si="75">$I$283*I131+$J$283*J131+$K$283*K131</f>
        <v>13680</v>
      </c>
      <c r="M131" s="67">
        <v>0.77</v>
      </c>
      <c r="N131" s="21">
        <f t="shared" ref="N131:N136" si="76">$I$284*I131+$J$284*J131+K131*$K$284</f>
        <v>161435.24290297652</v>
      </c>
      <c r="O131" s="22">
        <f t="shared" ref="O131:O136" si="77">+$M131*$L131</f>
        <v>10533.6</v>
      </c>
      <c r="P131" s="23">
        <f t="shared" ref="P131:P136" si="78">N131+O131</f>
        <v>171968.84290297652</v>
      </c>
      <c r="Q131" s="10" t="str">
        <f t="shared" ref="Q131:Q136" si="79">IF(L131=0," ","ene 2015")</f>
        <v>ene 2015</v>
      </c>
      <c r="R131" s="10" t="str">
        <f t="shared" ref="R131:R136" si="80">IF(L131=0," ","feb 2015")</f>
        <v>feb 2015</v>
      </c>
      <c r="S131" s="24">
        <v>119</v>
      </c>
      <c r="T131" s="24">
        <v>16</v>
      </c>
      <c r="U131" s="24">
        <v>3115</v>
      </c>
      <c r="V131" s="24">
        <v>3974</v>
      </c>
      <c r="W131" s="19">
        <v>480</v>
      </c>
    </row>
    <row r="132" spans="2:23" s="7" customFormat="1" x14ac:dyDescent="0.25">
      <c r="B132" s="90"/>
      <c r="C132" s="90"/>
      <c r="D132" s="8" t="s">
        <v>387</v>
      </c>
      <c r="E132" s="4">
        <v>300</v>
      </c>
      <c r="F132" s="8" t="s">
        <v>115</v>
      </c>
      <c r="G132" s="19" t="s">
        <v>327</v>
      </c>
      <c r="H132" s="19" t="s">
        <v>290</v>
      </c>
      <c r="I132" s="9">
        <v>5610</v>
      </c>
      <c r="J132" s="9">
        <v>5450</v>
      </c>
      <c r="K132" s="9">
        <v>510</v>
      </c>
      <c r="L132" s="30">
        <f t="shared" si="75"/>
        <v>18206</v>
      </c>
      <c r="M132" s="67">
        <v>0.77</v>
      </c>
      <c r="N132" s="21">
        <f t="shared" si="76"/>
        <v>217599.07001391609</v>
      </c>
      <c r="O132" s="22">
        <f t="shared" si="77"/>
        <v>14018.62</v>
      </c>
      <c r="P132" s="23">
        <f t="shared" si="78"/>
        <v>231617.69001391609</v>
      </c>
      <c r="Q132" s="10" t="str">
        <f t="shared" si="79"/>
        <v>ene 2015</v>
      </c>
      <c r="R132" s="10" t="str">
        <f t="shared" si="80"/>
        <v>feb 2015</v>
      </c>
      <c r="S132" s="24">
        <v>162</v>
      </c>
      <c r="T132" s="24">
        <v>41</v>
      </c>
      <c r="U132" s="24">
        <v>4413</v>
      </c>
      <c r="V132" s="24">
        <v>4967</v>
      </c>
      <c r="W132" s="19">
        <v>507</v>
      </c>
    </row>
    <row r="133" spans="2:23" s="7" customFormat="1" x14ac:dyDescent="0.25">
      <c r="B133" s="90"/>
      <c r="C133" s="90"/>
      <c r="D133" s="8" t="s">
        <v>388</v>
      </c>
      <c r="E133" s="4">
        <v>302</v>
      </c>
      <c r="F133" s="8" t="s">
        <v>117</v>
      </c>
      <c r="G133" s="19" t="s">
        <v>327</v>
      </c>
      <c r="H133" s="19" t="s">
        <v>290</v>
      </c>
      <c r="I133" s="9">
        <v>1450</v>
      </c>
      <c r="J133" s="9">
        <v>1390</v>
      </c>
      <c r="K133" s="9">
        <v>140</v>
      </c>
      <c r="L133" s="30">
        <f t="shared" si="75"/>
        <v>4684</v>
      </c>
      <c r="M133" s="67">
        <v>0.77</v>
      </c>
      <c r="N133" s="21">
        <f t="shared" si="76"/>
        <v>55969.295506662063</v>
      </c>
      <c r="O133" s="22">
        <f t="shared" si="77"/>
        <v>3606.6800000000003</v>
      </c>
      <c r="P133" s="23">
        <f t="shared" si="78"/>
        <v>59575.975506662064</v>
      </c>
      <c r="Q133" s="10" t="str">
        <f t="shared" si="79"/>
        <v>ene 2015</v>
      </c>
      <c r="R133" s="10" t="str">
        <f t="shared" si="80"/>
        <v>feb 2015</v>
      </c>
      <c r="S133" s="24">
        <v>26</v>
      </c>
      <c r="T133" s="24">
        <v>16</v>
      </c>
      <c r="U133" s="24">
        <v>1099</v>
      </c>
      <c r="V133" s="24">
        <v>1215</v>
      </c>
      <c r="W133" s="19">
        <v>138</v>
      </c>
    </row>
    <row r="134" spans="2:23" s="7" customFormat="1" x14ac:dyDescent="0.25">
      <c r="B134" s="90"/>
      <c r="C134" s="90"/>
      <c r="D134" s="8" t="s">
        <v>389</v>
      </c>
      <c r="E134" s="4">
        <v>304</v>
      </c>
      <c r="F134" s="8" t="s">
        <v>118</v>
      </c>
      <c r="G134" s="19" t="s">
        <v>327</v>
      </c>
      <c r="H134" s="19" t="s">
        <v>290</v>
      </c>
      <c r="I134" s="9">
        <v>400</v>
      </c>
      <c r="J134" s="9">
        <v>390</v>
      </c>
      <c r="K134" s="9">
        <v>70</v>
      </c>
      <c r="L134" s="30">
        <f t="shared" si="75"/>
        <v>1334</v>
      </c>
      <c r="M134" s="67">
        <v>0.77</v>
      </c>
      <c r="N134" s="21">
        <f t="shared" si="76"/>
        <v>15700.562595002535</v>
      </c>
      <c r="O134" s="22">
        <f t="shared" si="77"/>
        <v>1027.18</v>
      </c>
      <c r="P134" s="23">
        <f t="shared" si="78"/>
        <v>16727.742595002535</v>
      </c>
      <c r="Q134" s="10" t="str">
        <f t="shared" si="79"/>
        <v>ene 2015</v>
      </c>
      <c r="R134" s="10" t="str">
        <f t="shared" si="80"/>
        <v>feb 2015</v>
      </c>
      <c r="S134" s="24">
        <v>34</v>
      </c>
      <c r="T134" s="24">
        <v>1</v>
      </c>
      <c r="U134" s="24">
        <v>275</v>
      </c>
      <c r="V134" s="24">
        <v>298</v>
      </c>
      <c r="W134" s="19">
        <v>70</v>
      </c>
    </row>
    <row r="135" spans="2:23" x14ac:dyDescent="0.25">
      <c r="B135" s="90"/>
      <c r="C135" s="90"/>
      <c r="D135" s="8" t="s">
        <v>390</v>
      </c>
      <c r="E135" s="4">
        <v>303</v>
      </c>
      <c r="F135" s="8" t="s">
        <v>119</v>
      </c>
      <c r="G135" s="19" t="s">
        <v>327</v>
      </c>
      <c r="H135" s="19" t="s">
        <v>290</v>
      </c>
      <c r="I135" s="9">
        <v>2470</v>
      </c>
      <c r="J135" s="9">
        <v>2880</v>
      </c>
      <c r="K135" s="9">
        <v>230</v>
      </c>
      <c r="L135" s="30">
        <f t="shared" si="75"/>
        <v>8790</v>
      </c>
      <c r="M135" s="67">
        <v>0.77</v>
      </c>
      <c r="N135" s="21">
        <f t="shared" si="76"/>
        <v>103878.32207786456</v>
      </c>
      <c r="O135" s="22">
        <f t="shared" si="77"/>
        <v>6768.3</v>
      </c>
      <c r="P135" s="23">
        <f t="shared" si="78"/>
        <v>110646.62207786457</v>
      </c>
      <c r="Q135" s="10" t="str">
        <f t="shared" si="79"/>
        <v>ene 2015</v>
      </c>
      <c r="R135" s="10" t="str">
        <f t="shared" si="80"/>
        <v>feb 2015</v>
      </c>
      <c r="S135" s="24">
        <v>75</v>
      </c>
      <c r="T135" s="24">
        <v>9</v>
      </c>
      <c r="U135" s="24">
        <v>1932</v>
      </c>
      <c r="V135" s="24">
        <v>2616</v>
      </c>
      <c r="W135" s="19">
        <v>227</v>
      </c>
    </row>
    <row r="136" spans="2:23" x14ac:dyDescent="0.25">
      <c r="B136" s="90"/>
      <c r="C136" s="90"/>
      <c r="D136" s="8" t="s">
        <v>387</v>
      </c>
      <c r="E136" s="4">
        <v>300</v>
      </c>
      <c r="F136" s="8" t="s">
        <v>243</v>
      </c>
      <c r="G136" s="19" t="s">
        <v>327</v>
      </c>
      <c r="H136" s="19" t="s">
        <v>290</v>
      </c>
      <c r="I136" s="9">
        <v>10</v>
      </c>
      <c r="J136" s="9">
        <v>10</v>
      </c>
      <c r="K136" s="9">
        <v>30</v>
      </c>
      <c r="L136" s="30">
        <f t="shared" si="75"/>
        <v>62</v>
      </c>
      <c r="M136" s="67">
        <v>0.77</v>
      </c>
      <c r="N136" s="21">
        <f t="shared" si="76"/>
        <v>532.66935694217887</v>
      </c>
      <c r="O136" s="22">
        <f t="shared" si="77"/>
        <v>47.74</v>
      </c>
      <c r="P136" s="23">
        <f t="shared" si="78"/>
        <v>580.40935694217887</v>
      </c>
      <c r="Q136" s="10" t="str">
        <f t="shared" si="79"/>
        <v>ene 2015</v>
      </c>
      <c r="R136" s="10" t="str">
        <f t="shared" si="80"/>
        <v>feb 2015</v>
      </c>
      <c r="S136" s="8"/>
      <c r="T136" s="8"/>
      <c r="U136" s="19">
        <v>0</v>
      </c>
      <c r="V136" s="19">
        <v>0</v>
      </c>
      <c r="W136" s="19">
        <v>23</v>
      </c>
    </row>
    <row r="137" spans="2:23" x14ac:dyDescent="0.25">
      <c r="B137" s="25"/>
      <c r="C137" s="25"/>
      <c r="D137" s="26"/>
      <c r="E137" s="27"/>
      <c r="F137" s="26"/>
      <c r="G137" s="28"/>
      <c r="H137" s="28"/>
      <c r="I137" s="31">
        <f>SUM(I131:I136)</f>
        <v>13870</v>
      </c>
      <c r="J137" s="31">
        <f>SUM(J131:J136)</f>
        <v>14440</v>
      </c>
      <c r="K137" s="31">
        <f>SUM(K131:K136)</f>
        <v>1460</v>
      </c>
      <c r="L137" s="32">
        <f>SUM(L131:L136)</f>
        <v>46756</v>
      </c>
      <c r="M137" s="68"/>
      <c r="N137" s="32">
        <f t="shared" ref="N137:P137" si="81">SUM(N131:N136)</f>
        <v>555115.16245336388</v>
      </c>
      <c r="O137" s="32">
        <f t="shared" si="81"/>
        <v>36002.120000000003</v>
      </c>
      <c r="P137" s="32">
        <f t="shared" si="81"/>
        <v>591117.28245336388</v>
      </c>
      <c r="Q137" s="29"/>
      <c r="R137" s="29"/>
      <c r="S137" s="31">
        <f t="shared" ref="S137:W137" si="82">SUM(S131:S136)</f>
        <v>416</v>
      </c>
      <c r="T137" s="31">
        <f t="shared" si="82"/>
        <v>83</v>
      </c>
      <c r="U137" s="31">
        <f t="shared" si="82"/>
        <v>10834</v>
      </c>
      <c r="V137" s="31">
        <f t="shared" si="82"/>
        <v>13070</v>
      </c>
      <c r="W137" s="31">
        <f t="shared" si="82"/>
        <v>1445</v>
      </c>
    </row>
    <row r="138" spans="2:23" x14ac:dyDescent="0.25">
      <c r="B138" s="90" t="s">
        <v>120</v>
      </c>
      <c r="C138" s="90">
        <v>450</v>
      </c>
      <c r="D138" s="8" t="s">
        <v>391</v>
      </c>
      <c r="E138" s="4">
        <v>303</v>
      </c>
      <c r="F138" s="8" t="s">
        <v>124</v>
      </c>
      <c r="G138" s="19" t="s">
        <v>340</v>
      </c>
      <c r="H138" s="19" t="s">
        <v>290</v>
      </c>
      <c r="I138" s="9">
        <v>1220</v>
      </c>
      <c r="J138" s="9">
        <v>1680</v>
      </c>
      <c r="K138" s="9">
        <v>170</v>
      </c>
      <c r="L138" s="30">
        <f t="shared" ref="L138:L151" si="83">$I$283*I138+$J$283*J138+$K$283*K138</f>
        <v>4810</v>
      </c>
      <c r="M138" s="67">
        <v>0.69</v>
      </c>
      <c r="N138" s="21">
        <f t="shared" ref="N138:N151" si="84">$I$284*I138+$J$284*J138+K138*$K$284</f>
        <v>55892.155488899924</v>
      </c>
      <c r="O138" s="22">
        <f t="shared" ref="O138:O173" si="85">+$M138*$L138</f>
        <v>3318.8999999999996</v>
      </c>
      <c r="P138" s="23">
        <f t="shared" ref="P138:P151" si="86">N138+O138</f>
        <v>59211.055488899925</v>
      </c>
      <c r="Q138" s="10" t="str">
        <f t="shared" ref="Q138:Q151" si="87">IF(L138=0," ","ene 2015")</f>
        <v>ene 2015</v>
      </c>
      <c r="R138" s="10" t="str">
        <f t="shared" ref="R138:R151" si="88">IF(L138=0," ","feb 2015")</f>
        <v>feb 2015</v>
      </c>
      <c r="S138" s="24">
        <v>77</v>
      </c>
      <c r="T138" s="24">
        <v>48</v>
      </c>
      <c r="U138" s="24">
        <v>1029</v>
      </c>
      <c r="V138" s="24">
        <v>1665</v>
      </c>
      <c r="W138" s="19">
        <v>166</v>
      </c>
    </row>
    <row r="139" spans="2:23" x14ac:dyDescent="0.25">
      <c r="B139" s="90"/>
      <c r="C139" s="90"/>
      <c r="D139" s="8" t="s">
        <v>392</v>
      </c>
      <c r="E139" s="4">
        <v>300</v>
      </c>
      <c r="F139" s="8" t="s">
        <v>122</v>
      </c>
      <c r="G139" s="19" t="s">
        <v>340</v>
      </c>
      <c r="H139" s="19" t="s">
        <v>290</v>
      </c>
      <c r="I139" s="9">
        <v>1130</v>
      </c>
      <c r="J139" s="9">
        <v>1300</v>
      </c>
      <c r="K139" s="9">
        <v>130</v>
      </c>
      <c r="L139" s="30">
        <f t="shared" si="83"/>
        <v>4018</v>
      </c>
      <c r="M139" s="67">
        <v>0.69</v>
      </c>
      <c r="N139" s="21">
        <f t="shared" si="84"/>
        <v>47348.261709335537</v>
      </c>
      <c r="O139" s="22">
        <f t="shared" si="85"/>
        <v>2772.4199999999996</v>
      </c>
      <c r="P139" s="23">
        <f t="shared" si="86"/>
        <v>50120.681709335535</v>
      </c>
      <c r="Q139" s="10" t="str">
        <f t="shared" si="87"/>
        <v>ene 2015</v>
      </c>
      <c r="R139" s="10" t="str">
        <f t="shared" si="88"/>
        <v>feb 2015</v>
      </c>
      <c r="S139" s="24">
        <v>71</v>
      </c>
      <c r="T139" s="24">
        <v>30</v>
      </c>
      <c r="U139" s="24">
        <v>858</v>
      </c>
      <c r="V139" s="24">
        <v>1147</v>
      </c>
      <c r="W139" s="19">
        <v>125</v>
      </c>
    </row>
    <row r="140" spans="2:23" x14ac:dyDescent="0.25">
      <c r="B140" s="90"/>
      <c r="C140" s="90"/>
      <c r="D140" s="8" t="s">
        <v>392</v>
      </c>
      <c r="E140" s="4">
        <v>300</v>
      </c>
      <c r="F140" s="8" t="s">
        <v>123</v>
      </c>
      <c r="G140" s="19" t="s">
        <v>340</v>
      </c>
      <c r="H140" s="19" t="s">
        <v>290</v>
      </c>
      <c r="I140" s="9">
        <v>910</v>
      </c>
      <c r="J140" s="9">
        <v>980</v>
      </c>
      <c r="K140" s="9">
        <v>90</v>
      </c>
      <c r="L140" s="30">
        <f t="shared" si="83"/>
        <v>3114</v>
      </c>
      <c r="M140" s="67">
        <v>0.69</v>
      </c>
      <c r="N140" s="21">
        <f t="shared" si="84"/>
        <v>36938.837491299855</v>
      </c>
      <c r="O140" s="22">
        <f t="shared" si="85"/>
        <v>2148.66</v>
      </c>
      <c r="P140" s="23">
        <f t="shared" si="86"/>
        <v>39087.497491299859</v>
      </c>
      <c r="Q140" s="10" t="str">
        <f t="shared" si="87"/>
        <v>ene 2015</v>
      </c>
      <c r="R140" s="10" t="str">
        <f t="shared" si="88"/>
        <v>feb 2015</v>
      </c>
      <c r="S140" s="24">
        <v>64</v>
      </c>
      <c r="T140" s="24">
        <v>44</v>
      </c>
      <c r="U140" s="24">
        <v>762</v>
      </c>
      <c r="V140" s="24">
        <v>962</v>
      </c>
      <c r="W140" s="19">
        <v>90</v>
      </c>
    </row>
    <row r="141" spans="2:23" x14ac:dyDescent="0.25">
      <c r="B141" s="90"/>
      <c r="C141" s="90"/>
      <c r="D141" s="8" t="s">
        <v>392</v>
      </c>
      <c r="E141" s="4">
        <v>300</v>
      </c>
      <c r="F141" s="8" t="s">
        <v>121</v>
      </c>
      <c r="G141" s="19" t="s">
        <v>340</v>
      </c>
      <c r="H141" s="19" t="s">
        <v>290</v>
      </c>
      <c r="I141" s="9">
        <v>4390</v>
      </c>
      <c r="J141" s="9">
        <v>5720</v>
      </c>
      <c r="K141" s="9">
        <v>460</v>
      </c>
      <c r="L141" s="30">
        <f t="shared" si="83"/>
        <v>16636</v>
      </c>
      <c r="M141" s="67">
        <v>0.69</v>
      </c>
      <c r="N141" s="21">
        <f t="shared" si="84"/>
        <v>194942.73226390185</v>
      </c>
      <c r="O141" s="22">
        <f t="shared" si="85"/>
        <v>11478.839999999998</v>
      </c>
      <c r="P141" s="23">
        <f t="shared" si="86"/>
        <v>206421.57226390185</v>
      </c>
      <c r="Q141" s="10" t="str">
        <f t="shared" si="87"/>
        <v>ene 2015</v>
      </c>
      <c r="R141" s="10" t="str">
        <f t="shared" si="88"/>
        <v>feb 2015</v>
      </c>
      <c r="S141" s="24">
        <v>218</v>
      </c>
      <c r="T141" s="24">
        <v>83</v>
      </c>
      <c r="U141" s="24">
        <v>3831</v>
      </c>
      <c r="V141" s="24">
        <v>5850</v>
      </c>
      <c r="W141" s="19">
        <v>460</v>
      </c>
    </row>
    <row r="142" spans="2:23" x14ac:dyDescent="0.25">
      <c r="B142" s="90"/>
      <c r="C142" s="90"/>
      <c r="D142" s="8" t="s">
        <v>392</v>
      </c>
      <c r="E142" s="4">
        <v>300</v>
      </c>
      <c r="F142" s="8" t="s">
        <v>125</v>
      </c>
      <c r="G142" s="19" t="s">
        <v>340</v>
      </c>
      <c r="H142" s="19" t="s">
        <v>290</v>
      </c>
      <c r="I142" s="9">
        <v>1450</v>
      </c>
      <c r="J142" s="9">
        <v>1440</v>
      </c>
      <c r="K142" s="9">
        <v>160</v>
      </c>
      <c r="L142" s="30">
        <f t="shared" si="83"/>
        <v>4784</v>
      </c>
      <c r="M142" s="67">
        <v>0.69</v>
      </c>
      <c r="N142" s="21">
        <f t="shared" si="84"/>
        <v>56902.947381623628</v>
      </c>
      <c r="O142" s="22">
        <f t="shared" si="85"/>
        <v>3300.9599999999996</v>
      </c>
      <c r="P142" s="23">
        <f t="shared" si="86"/>
        <v>60203.907381623627</v>
      </c>
      <c r="Q142" s="10" t="str">
        <f t="shared" si="87"/>
        <v>ene 2015</v>
      </c>
      <c r="R142" s="10" t="str">
        <f t="shared" si="88"/>
        <v>feb 2015</v>
      </c>
      <c r="S142" s="24">
        <v>92</v>
      </c>
      <c r="T142" s="24">
        <v>60</v>
      </c>
      <c r="U142" s="24">
        <v>1148</v>
      </c>
      <c r="V142" s="24">
        <v>1329</v>
      </c>
      <c r="W142" s="19">
        <v>160</v>
      </c>
    </row>
    <row r="143" spans="2:23" x14ac:dyDescent="0.25">
      <c r="B143" s="90"/>
      <c r="C143" s="90"/>
      <c r="D143" s="8" t="s">
        <v>392</v>
      </c>
      <c r="E143" s="4">
        <v>300</v>
      </c>
      <c r="F143" s="8" t="s">
        <v>126</v>
      </c>
      <c r="G143" s="19" t="s">
        <v>340</v>
      </c>
      <c r="H143" s="19" t="s">
        <v>290</v>
      </c>
      <c r="I143" s="9">
        <v>450</v>
      </c>
      <c r="J143" s="9">
        <v>460</v>
      </c>
      <c r="K143" s="9">
        <v>80</v>
      </c>
      <c r="L143" s="30">
        <f t="shared" si="83"/>
        <v>1536</v>
      </c>
      <c r="M143" s="67">
        <v>0.69</v>
      </c>
      <c r="N143" s="21">
        <f t="shared" si="84"/>
        <v>18025.040437390362</v>
      </c>
      <c r="O143" s="22">
        <f t="shared" si="85"/>
        <v>1059.8399999999999</v>
      </c>
      <c r="P143" s="23">
        <f t="shared" si="86"/>
        <v>19084.880437390362</v>
      </c>
      <c r="Q143" s="10" t="str">
        <f t="shared" si="87"/>
        <v>ene 2015</v>
      </c>
      <c r="R143" s="10" t="str">
        <f t="shared" si="88"/>
        <v>feb 2015</v>
      </c>
      <c r="S143" s="24">
        <v>32</v>
      </c>
      <c r="T143" s="24">
        <v>20</v>
      </c>
      <c r="U143" s="24">
        <v>374</v>
      </c>
      <c r="V143" s="24">
        <v>454</v>
      </c>
      <c r="W143" s="19">
        <v>78</v>
      </c>
    </row>
    <row r="144" spans="2:23" x14ac:dyDescent="0.25">
      <c r="B144" s="90"/>
      <c r="C144" s="90"/>
      <c r="D144" s="8" t="s">
        <v>393</v>
      </c>
      <c r="E144" s="4">
        <v>302</v>
      </c>
      <c r="F144" s="8" t="s">
        <v>130</v>
      </c>
      <c r="G144" s="19" t="s">
        <v>340</v>
      </c>
      <c r="H144" s="19" t="s">
        <v>290</v>
      </c>
      <c r="I144" s="9">
        <v>1070</v>
      </c>
      <c r="J144" s="9">
        <v>1190</v>
      </c>
      <c r="K144" s="9">
        <v>230</v>
      </c>
      <c r="L144" s="30">
        <f t="shared" si="83"/>
        <v>3846</v>
      </c>
      <c r="M144" s="67">
        <v>0.69</v>
      </c>
      <c r="N144" s="21">
        <f t="shared" si="84"/>
        <v>44662.50523118244</v>
      </c>
      <c r="O144" s="22">
        <f t="shared" si="85"/>
        <v>2653.74</v>
      </c>
      <c r="P144" s="23">
        <f t="shared" si="86"/>
        <v>47316.245231182438</v>
      </c>
      <c r="Q144" s="10" t="str">
        <f t="shared" si="87"/>
        <v>ene 2015</v>
      </c>
      <c r="R144" s="10" t="str">
        <f t="shared" si="88"/>
        <v>feb 2015</v>
      </c>
      <c r="S144" s="24">
        <v>95</v>
      </c>
      <c r="T144" s="24">
        <v>32</v>
      </c>
      <c r="U144" s="24">
        <v>1007</v>
      </c>
      <c r="V144" s="24">
        <v>1260</v>
      </c>
      <c r="W144" s="19">
        <v>260</v>
      </c>
    </row>
    <row r="145" spans="2:23" x14ac:dyDescent="0.25">
      <c r="B145" s="90"/>
      <c r="C145" s="90"/>
      <c r="D145" s="8" t="s">
        <v>391</v>
      </c>
      <c r="E145" s="4">
        <v>303</v>
      </c>
      <c r="F145" s="8" t="s">
        <v>131</v>
      </c>
      <c r="G145" s="19" t="s">
        <v>340</v>
      </c>
      <c r="H145" s="19" t="s">
        <v>290</v>
      </c>
      <c r="I145" s="9">
        <v>670</v>
      </c>
      <c r="J145" s="9">
        <v>1240</v>
      </c>
      <c r="K145" s="9">
        <v>170</v>
      </c>
      <c r="L145" s="30">
        <f t="shared" si="83"/>
        <v>3226</v>
      </c>
      <c r="M145" s="67">
        <v>0.69</v>
      </c>
      <c r="N145" s="21">
        <f t="shared" si="84"/>
        <v>36379.114751226298</v>
      </c>
      <c r="O145" s="22">
        <f t="shared" si="85"/>
        <v>2225.94</v>
      </c>
      <c r="P145" s="23">
        <f t="shared" si="86"/>
        <v>38605.0547512263</v>
      </c>
      <c r="Q145" s="10" t="str">
        <f t="shared" si="87"/>
        <v>ene 2015</v>
      </c>
      <c r="R145" s="10" t="str">
        <f t="shared" si="88"/>
        <v>feb 2015</v>
      </c>
      <c r="S145" s="24">
        <v>71</v>
      </c>
      <c r="T145" s="24">
        <v>16</v>
      </c>
      <c r="U145" s="24">
        <v>620</v>
      </c>
      <c r="V145" s="24">
        <v>1320</v>
      </c>
      <c r="W145" s="19">
        <v>164</v>
      </c>
    </row>
    <row r="146" spans="2:23" x14ac:dyDescent="0.25">
      <c r="B146" s="90"/>
      <c r="C146" s="90"/>
      <c r="D146" s="8" t="s">
        <v>393</v>
      </c>
      <c r="E146" s="4">
        <v>302</v>
      </c>
      <c r="F146" s="8" t="s">
        <v>132</v>
      </c>
      <c r="G146" s="19" t="s">
        <v>340</v>
      </c>
      <c r="H146" s="19" t="s">
        <v>290</v>
      </c>
      <c r="I146" s="9">
        <v>220</v>
      </c>
      <c r="J146" s="9">
        <v>150</v>
      </c>
      <c r="K146" s="9">
        <v>110</v>
      </c>
      <c r="L146" s="30">
        <f t="shared" si="83"/>
        <v>702</v>
      </c>
      <c r="M146" s="67">
        <v>0.69</v>
      </c>
      <c r="N146" s="21">
        <f t="shared" si="84"/>
        <v>7899.207150858666</v>
      </c>
      <c r="O146" s="22">
        <f t="shared" si="85"/>
        <v>484.37999999999994</v>
      </c>
      <c r="P146" s="23">
        <f t="shared" si="86"/>
        <v>8383.5871508586661</v>
      </c>
      <c r="Q146" s="10" t="str">
        <f t="shared" si="87"/>
        <v>ene 2015</v>
      </c>
      <c r="R146" s="10" t="str">
        <f t="shared" si="88"/>
        <v>feb 2015</v>
      </c>
      <c r="S146" s="24">
        <v>62</v>
      </c>
      <c r="T146" s="24">
        <v>12</v>
      </c>
      <c r="U146" s="24">
        <v>616</v>
      </c>
      <c r="V146" s="24">
        <v>730</v>
      </c>
      <c r="W146" s="19">
        <v>165</v>
      </c>
    </row>
    <row r="147" spans="2:23" x14ac:dyDescent="0.25">
      <c r="B147" s="90"/>
      <c r="C147" s="90"/>
      <c r="D147" s="82" t="s">
        <v>393</v>
      </c>
      <c r="E147" s="81"/>
      <c r="F147" s="8" t="s">
        <v>512</v>
      </c>
      <c r="G147" s="19" t="s">
        <v>340</v>
      </c>
      <c r="H147" s="19" t="s">
        <v>290</v>
      </c>
      <c r="I147" s="9">
        <v>480</v>
      </c>
      <c r="J147" s="9">
        <v>550</v>
      </c>
      <c r="K147" s="9">
        <v>100</v>
      </c>
      <c r="L147" s="30">
        <f t="shared" si="83"/>
        <v>1748</v>
      </c>
      <c r="M147" s="67">
        <v>0.69</v>
      </c>
      <c r="N147" s="21">
        <f t="shared" si="84"/>
        <v>20291.005142786162</v>
      </c>
      <c r="O147" s="22">
        <f t="shared" si="85"/>
        <v>1206.1199999999999</v>
      </c>
      <c r="P147" s="23">
        <f t="shared" ref="P147" si="89">N147+O147</f>
        <v>21497.125142786161</v>
      </c>
      <c r="Q147" s="10" t="str">
        <f t="shared" si="87"/>
        <v>ene 2015</v>
      </c>
      <c r="R147" s="10" t="str">
        <f t="shared" si="88"/>
        <v>feb 2015</v>
      </c>
      <c r="S147" s="24">
        <v>65</v>
      </c>
      <c r="T147" s="24">
        <v>1</v>
      </c>
      <c r="U147" s="24">
        <v>385</v>
      </c>
      <c r="V147" s="24">
        <v>519</v>
      </c>
      <c r="W147" s="19">
        <v>73</v>
      </c>
    </row>
    <row r="148" spans="2:23" x14ac:dyDescent="0.25">
      <c r="B148" s="90"/>
      <c r="C148" s="90"/>
      <c r="D148" s="8" t="s">
        <v>393</v>
      </c>
      <c r="E148" s="4">
        <v>302</v>
      </c>
      <c r="F148" s="8" t="s">
        <v>127</v>
      </c>
      <c r="G148" s="19" t="s">
        <v>340</v>
      </c>
      <c r="H148" s="19" t="s">
        <v>290</v>
      </c>
      <c r="I148" s="9">
        <v>1830</v>
      </c>
      <c r="J148" s="9">
        <v>2180</v>
      </c>
      <c r="K148" s="9">
        <v>240</v>
      </c>
      <c r="L148" s="30">
        <f t="shared" si="83"/>
        <v>6656</v>
      </c>
      <c r="M148" s="67">
        <v>0.69</v>
      </c>
      <c r="N148" s="21">
        <f t="shared" si="84"/>
        <v>78071.778137457382</v>
      </c>
      <c r="O148" s="22">
        <f t="shared" si="85"/>
        <v>4592.6399999999994</v>
      </c>
      <c r="P148" s="23">
        <f t="shared" si="86"/>
        <v>82664.418137457382</v>
      </c>
      <c r="Q148" s="10" t="str">
        <f t="shared" si="87"/>
        <v>ene 2015</v>
      </c>
      <c r="R148" s="10" t="str">
        <f t="shared" si="88"/>
        <v>feb 2015</v>
      </c>
      <c r="S148" s="24">
        <v>157</v>
      </c>
      <c r="T148" s="24">
        <v>72</v>
      </c>
      <c r="U148" s="24">
        <v>1483</v>
      </c>
      <c r="V148" s="24">
        <v>2059</v>
      </c>
      <c r="W148" s="19">
        <v>243</v>
      </c>
    </row>
    <row r="149" spans="2:23" x14ac:dyDescent="0.25">
      <c r="B149" s="90"/>
      <c r="C149" s="90"/>
      <c r="D149" s="8" t="s">
        <v>394</v>
      </c>
      <c r="E149" s="4">
        <v>301</v>
      </c>
      <c r="F149" s="8" t="s">
        <v>128</v>
      </c>
      <c r="G149" s="19" t="s">
        <v>340</v>
      </c>
      <c r="H149" s="19" t="s">
        <v>290</v>
      </c>
      <c r="I149" s="9">
        <v>1510</v>
      </c>
      <c r="J149" s="9">
        <v>1940</v>
      </c>
      <c r="K149" s="9">
        <v>160</v>
      </c>
      <c r="L149" s="30">
        <f t="shared" si="83"/>
        <v>5680</v>
      </c>
      <c r="M149" s="67">
        <v>0.69</v>
      </c>
      <c r="N149" s="21">
        <f t="shared" si="84"/>
        <v>66601.658330630773</v>
      </c>
      <c r="O149" s="22">
        <f t="shared" si="85"/>
        <v>3919.2</v>
      </c>
      <c r="P149" s="23">
        <f t="shared" si="86"/>
        <v>70520.85833063077</v>
      </c>
      <c r="Q149" s="10" t="str">
        <f t="shared" si="87"/>
        <v>ene 2015</v>
      </c>
      <c r="R149" s="10" t="str">
        <f t="shared" si="88"/>
        <v>feb 2015</v>
      </c>
      <c r="S149" s="24">
        <v>81</v>
      </c>
      <c r="T149" s="24">
        <v>55</v>
      </c>
      <c r="U149" s="24">
        <v>1195</v>
      </c>
      <c r="V149" s="24">
        <v>1782</v>
      </c>
      <c r="W149" s="19">
        <v>150</v>
      </c>
    </row>
    <row r="150" spans="2:23" x14ac:dyDescent="0.25">
      <c r="B150" s="90"/>
      <c r="C150" s="90"/>
      <c r="D150" s="8" t="s">
        <v>394</v>
      </c>
      <c r="E150" s="4">
        <v>301</v>
      </c>
      <c r="F150" s="8" t="s">
        <v>129</v>
      </c>
      <c r="G150" s="19" t="s">
        <v>340</v>
      </c>
      <c r="H150" s="19" t="s">
        <v>290</v>
      </c>
      <c r="I150" s="9">
        <v>750</v>
      </c>
      <c r="J150" s="9">
        <v>820</v>
      </c>
      <c r="K150" s="9">
        <v>80</v>
      </c>
      <c r="L150" s="30">
        <f t="shared" si="83"/>
        <v>2592</v>
      </c>
      <c r="M150" s="67">
        <v>0.69</v>
      </c>
      <c r="N150" s="21">
        <f t="shared" si="84"/>
        <v>30678.255857148069</v>
      </c>
      <c r="O150" s="22">
        <f t="shared" si="85"/>
        <v>1788.4799999999998</v>
      </c>
      <c r="P150" s="23">
        <f t="shared" si="86"/>
        <v>32466.735857148069</v>
      </c>
      <c r="Q150" s="10" t="str">
        <f t="shared" si="87"/>
        <v>ene 2015</v>
      </c>
      <c r="R150" s="10" t="str">
        <f t="shared" si="88"/>
        <v>feb 2015</v>
      </c>
      <c r="S150" s="24">
        <v>34</v>
      </c>
      <c r="T150" s="24">
        <v>20</v>
      </c>
      <c r="U150" s="24">
        <v>593</v>
      </c>
      <c r="V150" s="24">
        <v>764</v>
      </c>
      <c r="W150" s="19">
        <v>80</v>
      </c>
    </row>
    <row r="151" spans="2:23" x14ac:dyDescent="0.25">
      <c r="B151" s="90"/>
      <c r="C151" s="90"/>
      <c r="D151" s="8" t="s">
        <v>392</v>
      </c>
      <c r="E151" s="4">
        <v>300</v>
      </c>
      <c r="F151" s="8" t="s">
        <v>244</v>
      </c>
      <c r="G151" s="19" t="s">
        <v>340</v>
      </c>
      <c r="H151" s="19" t="s">
        <v>290</v>
      </c>
      <c r="I151" s="9">
        <v>10</v>
      </c>
      <c r="J151" s="9">
        <v>10</v>
      </c>
      <c r="K151" s="9">
        <v>20</v>
      </c>
      <c r="L151" s="30">
        <f t="shared" si="83"/>
        <v>52</v>
      </c>
      <c r="M151" s="67">
        <v>0.69</v>
      </c>
      <c r="N151" s="21">
        <f t="shared" si="84"/>
        <v>484.53897232679424</v>
      </c>
      <c r="O151" s="22">
        <f t="shared" si="85"/>
        <v>35.879999999999995</v>
      </c>
      <c r="P151" s="23">
        <f t="shared" si="86"/>
        <v>520.41897232679423</v>
      </c>
      <c r="Q151" s="10" t="str">
        <f t="shared" si="87"/>
        <v>ene 2015</v>
      </c>
      <c r="R151" s="10" t="str">
        <f t="shared" si="88"/>
        <v>feb 2015</v>
      </c>
      <c r="S151" s="24"/>
      <c r="T151" s="24"/>
      <c r="U151" s="19">
        <v>0</v>
      </c>
      <c r="V151" s="19">
        <v>0</v>
      </c>
      <c r="W151" s="19">
        <v>20</v>
      </c>
    </row>
    <row r="152" spans="2:23" x14ac:dyDescent="0.25">
      <c r="B152" s="25"/>
      <c r="C152" s="25"/>
      <c r="D152" s="26"/>
      <c r="E152" s="27"/>
      <c r="F152" s="26"/>
      <c r="G152" s="28"/>
      <c r="H152" s="28"/>
      <c r="I152" s="31">
        <f>SUM(I138:I151)</f>
        <v>16090</v>
      </c>
      <c r="J152" s="31">
        <f>SUM(J138:J151)</f>
        <v>19660</v>
      </c>
      <c r="K152" s="31">
        <f>SUM(K138:K151)</f>
        <v>2200</v>
      </c>
      <c r="L152" s="32">
        <f>SUM(L138:L151)</f>
        <v>59400</v>
      </c>
      <c r="M152" s="68"/>
      <c r="N152" s="32">
        <f>SUM(N138:N151)</f>
        <v>695118.03834606765</v>
      </c>
      <c r="O152" s="32">
        <f>SUM(O138:O151)</f>
        <v>40986</v>
      </c>
      <c r="P152" s="32">
        <f>SUM(P138:P151)</f>
        <v>736104.03834606777</v>
      </c>
      <c r="Q152" s="29"/>
      <c r="R152" s="29"/>
      <c r="S152" s="31">
        <f>SUM(S138:S151)</f>
        <v>1119</v>
      </c>
      <c r="T152" s="31">
        <f>SUM(T138:T151)</f>
        <v>493</v>
      </c>
      <c r="U152" s="31">
        <f>SUM(U138:U151)</f>
        <v>13901</v>
      </c>
      <c r="V152" s="31">
        <f>SUM(V138:V151)</f>
        <v>19841</v>
      </c>
      <c r="W152" s="31">
        <f>SUM(W138:W151)</f>
        <v>2234</v>
      </c>
    </row>
    <row r="153" spans="2:23" x14ac:dyDescent="0.25">
      <c r="B153" s="94" t="s">
        <v>133</v>
      </c>
      <c r="C153" s="90">
        <v>451</v>
      </c>
      <c r="D153" s="8" t="s">
        <v>395</v>
      </c>
      <c r="E153" s="4">
        <v>313</v>
      </c>
      <c r="F153" s="8" t="s">
        <v>494</v>
      </c>
      <c r="G153" s="19" t="s">
        <v>411</v>
      </c>
      <c r="H153" s="19" t="s">
        <v>290</v>
      </c>
      <c r="I153" s="9">
        <v>3660</v>
      </c>
      <c r="J153" s="9">
        <v>3800</v>
      </c>
      <c r="K153" s="9">
        <v>220</v>
      </c>
      <c r="L153" s="30">
        <f t="shared" ref="L153:L168" si="90">$I$283*I153+$J$283*J153+$K$283*K153</f>
        <v>12156</v>
      </c>
      <c r="M153" s="67">
        <v>0.72</v>
      </c>
      <c r="N153" s="21">
        <f t="shared" ref="N153:N168" si="91">$I$284*I153+$J$284*J153+K153*$K$284</f>
        <v>145513.38589072984</v>
      </c>
      <c r="O153" s="22">
        <f t="shared" si="85"/>
        <v>8752.32</v>
      </c>
      <c r="P153" s="23">
        <f t="shared" ref="P153:P168" si="92">N153+O153</f>
        <v>154265.70589072985</v>
      </c>
      <c r="Q153" s="10" t="str">
        <f t="shared" ref="Q153:Q168" si="93">IF(L153=0," ","ene 2015")</f>
        <v>ene 2015</v>
      </c>
      <c r="R153" s="10" t="str">
        <f t="shared" ref="R153:R168" si="94">IF(L153=0," ","feb 2015")</f>
        <v>feb 2015</v>
      </c>
      <c r="S153" s="24">
        <v>85</v>
      </c>
      <c r="T153" s="24">
        <v>114</v>
      </c>
      <c r="U153" s="24">
        <v>2379</v>
      </c>
      <c r="V153" s="24">
        <v>2808</v>
      </c>
      <c r="W153" s="19">
        <v>220</v>
      </c>
    </row>
    <row r="154" spans="2:23" x14ac:dyDescent="0.25">
      <c r="B154" s="95"/>
      <c r="C154" s="90"/>
      <c r="D154" s="8" t="s">
        <v>396</v>
      </c>
      <c r="E154" s="4">
        <v>314</v>
      </c>
      <c r="F154" s="8" t="s">
        <v>495</v>
      </c>
      <c r="G154" s="19" t="s">
        <v>411</v>
      </c>
      <c r="H154" s="19" t="s">
        <v>290</v>
      </c>
      <c r="I154" s="9">
        <v>3520</v>
      </c>
      <c r="J154" s="9">
        <v>3280</v>
      </c>
      <c r="K154" s="9">
        <v>250</v>
      </c>
      <c r="L154" s="30">
        <f t="shared" si="90"/>
        <v>11130</v>
      </c>
      <c r="M154" s="67">
        <v>0.72</v>
      </c>
      <c r="N154" s="21">
        <f t="shared" si="91"/>
        <v>133857.70979767761</v>
      </c>
      <c r="O154" s="22">
        <f t="shared" si="85"/>
        <v>8013.5999999999995</v>
      </c>
      <c r="P154" s="23">
        <f t="shared" si="92"/>
        <v>141871.30979767762</v>
      </c>
      <c r="Q154" s="10" t="str">
        <f t="shared" si="93"/>
        <v>ene 2015</v>
      </c>
      <c r="R154" s="10" t="str">
        <f t="shared" si="94"/>
        <v>feb 2015</v>
      </c>
      <c r="S154" s="24">
        <v>57</v>
      </c>
      <c r="T154" s="24">
        <v>89</v>
      </c>
      <c r="U154" s="24">
        <v>2601</v>
      </c>
      <c r="V154" s="24">
        <v>2767</v>
      </c>
      <c r="W154" s="19">
        <v>249</v>
      </c>
    </row>
    <row r="155" spans="2:23" x14ac:dyDescent="0.25">
      <c r="B155" s="95"/>
      <c r="C155" s="90"/>
      <c r="D155" s="8" t="s">
        <v>397</v>
      </c>
      <c r="E155" s="4">
        <v>315</v>
      </c>
      <c r="F155" s="8" t="s">
        <v>496</v>
      </c>
      <c r="G155" s="19" t="s">
        <v>411</v>
      </c>
      <c r="H155" s="19" t="s">
        <v>290</v>
      </c>
      <c r="I155" s="9">
        <v>2080</v>
      </c>
      <c r="J155" s="9">
        <v>1900</v>
      </c>
      <c r="K155" s="9">
        <v>220</v>
      </c>
      <c r="L155" s="30">
        <f t="shared" si="90"/>
        <v>6588</v>
      </c>
      <c r="M155" s="67">
        <v>0.72</v>
      </c>
      <c r="N155" s="21">
        <f t="shared" si="91"/>
        <v>78806.1267248808</v>
      </c>
      <c r="O155" s="22">
        <f t="shared" si="85"/>
        <v>4743.3599999999997</v>
      </c>
      <c r="P155" s="23">
        <f t="shared" si="92"/>
        <v>83549.4867248808</v>
      </c>
      <c r="Q155" s="10" t="str">
        <f t="shared" si="93"/>
        <v>ene 2015</v>
      </c>
      <c r="R155" s="10" t="str">
        <f t="shared" si="94"/>
        <v>feb 2015</v>
      </c>
      <c r="S155" s="24">
        <v>38</v>
      </c>
      <c r="T155" s="24">
        <v>35</v>
      </c>
      <c r="U155" s="24">
        <v>1534</v>
      </c>
      <c r="V155" s="24">
        <v>1583</v>
      </c>
      <c r="W155" s="19">
        <v>217</v>
      </c>
    </row>
    <row r="156" spans="2:23" x14ac:dyDescent="0.25">
      <c r="B156" s="95"/>
      <c r="C156" s="90"/>
      <c r="D156" s="8" t="s">
        <v>398</v>
      </c>
      <c r="E156" s="4">
        <v>316</v>
      </c>
      <c r="F156" s="8" t="s">
        <v>497</v>
      </c>
      <c r="G156" s="19" t="s">
        <v>411</v>
      </c>
      <c r="H156" s="19" t="s">
        <v>290</v>
      </c>
      <c r="I156" s="9">
        <v>2970</v>
      </c>
      <c r="J156" s="9">
        <v>2750</v>
      </c>
      <c r="K156" s="9">
        <v>320</v>
      </c>
      <c r="L156" s="30">
        <f t="shared" si="90"/>
        <v>9472</v>
      </c>
      <c r="M156" s="67">
        <v>0.72</v>
      </c>
      <c r="N156" s="21">
        <f t="shared" si="91"/>
        <v>113174.27776199624</v>
      </c>
      <c r="O156" s="22">
        <f t="shared" si="85"/>
        <v>6819.84</v>
      </c>
      <c r="P156" s="23">
        <f t="shared" si="92"/>
        <v>119994.11776199624</v>
      </c>
      <c r="Q156" s="10" t="str">
        <f t="shared" si="93"/>
        <v>ene 2015</v>
      </c>
      <c r="R156" s="10" t="str">
        <f t="shared" si="94"/>
        <v>feb 2015</v>
      </c>
      <c r="S156" s="24">
        <v>40</v>
      </c>
      <c r="T156" s="24">
        <v>52</v>
      </c>
      <c r="U156" s="24">
        <v>2243</v>
      </c>
      <c r="V156" s="24">
        <v>2373</v>
      </c>
      <c r="W156" s="19">
        <v>308</v>
      </c>
    </row>
    <row r="157" spans="2:23" x14ac:dyDescent="0.25">
      <c r="B157" s="95"/>
      <c r="C157" s="90"/>
      <c r="D157" s="8" t="s">
        <v>399</v>
      </c>
      <c r="E157" s="4">
        <v>303</v>
      </c>
      <c r="F157" s="8" t="s">
        <v>135</v>
      </c>
      <c r="G157" s="19" t="s">
        <v>411</v>
      </c>
      <c r="H157" s="19" t="s">
        <v>290</v>
      </c>
      <c r="I157" s="9">
        <v>2240</v>
      </c>
      <c r="J157" s="9">
        <v>1870</v>
      </c>
      <c r="K157" s="9">
        <v>220</v>
      </c>
      <c r="L157" s="30">
        <f t="shared" si="90"/>
        <v>6796</v>
      </c>
      <c r="M157" s="67">
        <v>0.72</v>
      </c>
      <c r="N157" s="21">
        <f t="shared" si="91"/>
        <v>81836.491772640176</v>
      </c>
      <c r="O157" s="22">
        <f t="shared" si="85"/>
        <v>4893.12</v>
      </c>
      <c r="P157" s="23">
        <f t="shared" si="92"/>
        <v>86729.611772640172</v>
      </c>
      <c r="Q157" s="10" t="str">
        <f t="shared" si="93"/>
        <v>ene 2015</v>
      </c>
      <c r="R157" s="10" t="str">
        <f t="shared" si="94"/>
        <v>feb 2015</v>
      </c>
      <c r="S157" s="24">
        <v>75</v>
      </c>
      <c r="T157" s="24">
        <v>34</v>
      </c>
      <c r="U157" s="24">
        <v>1636</v>
      </c>
      <c r="V157" s="24">
        <v>1581</v>
      </c>
      <c r="W157" s="19">
        <v>220</v>
      </c>
    </row>
    <row r="158" spans="2:23" x14ac:dyDescent="0.25">
      <c r="B158" s="95"/>
      <c r="C158" s="90"/>
      <c r="D158" s="8" t="s">
        <v>400</v>
      </c>
      <c r="E158" s="4">
        <v>309</v>
      </c>
      <c r="F158" s="8" t="s">
        <v>136</v>
      </c>
      <c r="G158" s="19" t="s">
        <v>411</v>
      </c>
      <c r="H158" s="19" t="s">
        <v>290</v>
      </c>
      <c r="I158" s="9">
        <v>290</v>
      </c>
      <c r="J158" s="9">
        <v>280</v>
      </c>
      <c r="K158" s="9">
        <v>50</v>
      </c>
      <c r="L158" s="30">
        <f t="shared" si="90"/>
        <v>962</v>
      </c>
      <c r="M158" s="67">
        <v>0.72</v>
      </c>
      <c r="N158" s="21">
        <f t="shared" si="91"/>
        <v>11333.24159171549</v>
      </c>
      <c r="O158" s="22">
        <f t="shared" si="85"/>
        <v>692.64</v>
      </c>
      <c r="P158" s="23">
        <f t="shared" si="92"/>
        <v>12025.88159171549</v>
      </c>
      <c r="Q158" s="10" t="str">
        <f t="shared" si="93"/>
        <v>ene 2015</v>
      </c>
      <c r="R158" s="10" t="str">
        <f t="shared" si="94"/>
        <v>feb 2015</v>
      </c>
      <c r="S158" s="24">
        <v>35</v>
      </c>
      <c r="T158" s="24">
        <v>8</v>
      </c>
      <c r="U158" s="24">
        <v>235</v>
      </c>
      <c r="V158" s="24">
        <v>263</v>
      </c>
      <c r="W158" s="19">
        <v>49</v>
      </c>
    </row>
    <row r="159" spans="2:23" x14ac:dyDescent="0.25">
      <c r="B159" s="95"/>
      <c r="C159" s="90"/>
      <c r="D159" s="8" t="s">
        <v>401</v>
      </c>
      <c r="E159" s="4">
        <v>301</v>
      </c>
      <c r="F159" s="8" t="s">
        <v>137</v>
      </c>
      <c r="G159" s="19" t="s">
        <v>411</v>
      </c>
      <c r="H159" s="19" t="s">
        <v>290</v>
      </c>
      <c r="I159" s="9">
        <v>1640</v>
      </c>
      <c r="J159" s="9">
        <v>1420</v>
      </c>
      <c r="K159" s="9">
        <v>170</v>
      </c>
      <c r="L159" s="30">
        <f t="shared" si="90"/>
        <v>5066</v>
      </c>
      <c r="M159" s="67">
        <v>0.72</v>
      </c>
      <c r="N159" s="21">
        <f t="shared" si="91"/>
        <v>60811.320980994147</v>
      </c>
      <c r="O159" s="22">
        <f t="shared" si="85"/>
        <v>3647.52</v>
      </c>
      <c r="P159" s="23">
        <f t="shared" si="92"/>
        <v>64458.840980994144</v>
      </c>
      <c r="Q159" s="10" t="str">
        <f t="shared" si="93"/>
        <v>ene 2015</v>
      </c>
      <c r="R159" s="10" t="str">
        <f t="shared" si="94"/>
        <v>feb 2015</v>
      </c>
      <c r="S159" s="24">
        <v>50</v>
      </c>
      <c r="T159" s="24">
        <v>12</v>
      </c>
      <c r="U159" s="24">
        <v>1222</v>
      </c>
      <c r="V159" s="24">
        <v>1192</v>
      </c>
      <c r="W159" s="19">
        <v>165</v>
      </c>
    </row>
    <row r="160" spans="2:23" x14ac:dyDescent="0.25">
      <c r="B160" s="95"/>
      <c r="C160" s="90"/>
      <c r="D160" s="8" t="s">
        <v>402</v>
      </c>
      <c r="E160" s="4">
        <v>304</v>
      </c>
      <c r="F160" s="8" t="s">
        <v>144</v>
      </c>
      <c r="G160" s="19" t="s">
        <v>411</v>
      </c>
      <c r="H160" s="19" t="s">
        <v>290</v>
      </c>
      <c r="I160" s="9">
        <v>880</v>
      </c>
      <c r="J160" s="9">
        <v>820</v>
      </c>
      <c r="K160" s="9">
        <v>110</v>
      </c>
      <c r="L160" s="30">
        <f t="shared" si="90"/>
        <v>2830</v>
      </c>
      <c r="M160" s="67">
        <v>0.72</v>
      </c>
      <c r="N160" s="21">
        <f t="shared" si="91"/>
        <v>33693.046776342475</v>
      </c>
      <c r="O160" s="22">
        <f t="shared" si="85"/>
        <v>2037.6</v>
      </c>
      <c r="P160" s="23">
        <f t="shared" si="92"/>
        <v>35730.646776342473</v>
      </c>
      <c r="Q160" s="10" t="str">
        <f t="shared" si="93"/>
        <v>ene 2015</v>
      </c>
      <c r="R160" s="10" t="str">
        <f t="shared" si="94"/>
        <v>feb 2015</v>
      </c>
      <c r="S160" s="24">
        <v>55</v>
      </c>
      <c r="T160" s="24">
        <v>33</v>
      </c>
      <c r="U160" s="24">
        <v>577</v>
      </c>
      <c r="V160" s="24">
        <v>601</v>
      </c>
      <c r="W160" s="19">
        <v>110</v>
      </c>
    </row>
    <row r="161" spans="2:23" x14ac:dyDescent="0.25">
      <c r="B161" s="95"/>
      <c r="C161" s="90"/>
      <c r="D161" s="8" t="s">
        <v>403</v>
      </c>
      <c r="E161" s="4">
        <v>311</v>
      </c>
      <c r="F161" s="8" t="s">
        <v>138</v>
      </c>
      <c r="G161" s="19" t="s">
        <v>411</v>
      </c>
      <c r="H161" s="19" t="s">
        <v>290</v>
      </c>
      <c r="I161" s="9">
        <v>950</v>
      </c>
      <c r="J161" s="9">
        <v>1000</v>
      </c>
      <c r="K161" s="9">
        <v>160</v>
      </c>
      <c r="L161" s="30">
        <f t="shared" si="90"/>
        <v>3280</v>
      </c>
      <c r="M161" s="67">
        <v>0.72</v>
      </c>
      <c r="N161" s="21">
        <f t="shared" si="91"/>
        <v>38493.906553699329</v>
      </c>
      <c r="O161" s="22">
        <f t="shared" si="85"/>
        <v>2361.6</v>
      </c>
      <c r="P161" s="23">
        <f t="shared" si="92"/>
        <v>40855.506553699328</v>
      </c>
      <c r="Q161" s="10" t="str">
        <f t="shared" si="93"/>
        <v>ene 2015</v>
      </c>
      <c r="R161" s="10" t="str">
        <f t="shared" si="94"/>
        <v>feb 2015</v>
      </c>
      <c r="S161" s="24">
        <v>83</v>
      </c>
      <c r="T161" s="24">
        <v>38</v>
      </c>
      <c r="U161" s="24">
        <v>687</v>
      </c>
      <c r="V161" s="24">
        <v>832</v>
      </c>
      <c r="W161" s="19">
        <v>159</v>
      </c>
    </row>
    <row r="162" spans="2:23" x14ac:dyDescent="0.25">
      <c r="B162" s="95"/>
      <c r="C162" s="90"/>
      <c r="D162" s="8" t="s">
        <v>404</v>
      </c>
      <c r="E162" s="4">
        <v>305</v>
      </c>
      <c r="F162" s="8" t="s">
        <v>139</v>
      </c>
      <c r="G162" s="19" t="s">
        <v>411</v>
      </c>
      <c r="H162" s="19" t="s">
        <v>290</v>
      </c>
      <c r="I162" s="9">
        <v>1910</v>
      </c>
      <c r="J162" s="9">
        <v>2140</v>
      </c>
      <c r="K162" s="9">
        <v>270</v>
      </c>
      <c r="L162" s="30">
        <f t="shared" si="90"/>
        <v>6750</v>
      </c>
      <c r="M162" s="67">
        <v>0.72</v>
      </c>
      <c r="N162" s="21">
        <f t="shared" si="91"/>
        <v>79312.656262317832</v>
      </c>
      <c r="O162" s="22">
        <f t="shared" si="85"/>
        <v>4860</v>
      </c>
      <c r="P162" s="23">
        <f t="shared" si="92"/>
        <v>84172.656262317832</v>
      </c>
      <c r="Q162" s="10" t="str">
        <f t="shared" si="93"/>
        <v>ene 2015</v>
      </c>
      <c r="R162" s="10" t="str">
        <f t="shared" si="94"/>
        <v>feb 2015</v>
      </c>
      <c r="S162" s="24">
        <v>142</v>
      </c>
      <c r="T162" s="24">
        <v>49</v>
      </c>
      <c r="U162" s="24">
        <v>1466</v>
      </c>
      <c r="V162" s="24">
        <v>1898</v>
      </c>
      <c r="W162" s="19">
        <v>270</v>
      </c>
    </row>
    <row r="163" spans="2:23" x14ac:dyDescent="0.25">
      <c r="B163" s="95"/>
      <c r="C163" s="90"/>
      <c r="D163" s="8" t="s">
        <v>405</v>
      </c>
      <c r="E163" s="4">
        <v>302</v>
      </c>
      <c r="F163" s="8" t="s">
        <v>140</v>
      </c>
      <c r="G163" s="19" t="s">
        <v>411</v>
      </c>
      <c r="H163" s="19" t="s">
        <v>290</v>
      </c>
      <c r="I163" s="9">
        <v>2440</v>
      </c>
      <c r="J163" s="9">
        <v>2240</v>
      </c>
      <c r="K163" s="9">
        <v>150</v>
      </c>
      <c r="L163" s="30">
        <f t="shared" si="90"/>
        <v>7638</v>
      </c>
      <c r="M163" s="67">
        <v>0.72</v>
      </c>
      <c r="N163" s="21">
        <f t="shared" si="91"/>
        <v>92112.272901737699</v>
      </c>
      <c r="O163" s="22">
        <f t="shared" si="85"/>
        <v>5499.36</v>
      </c>
      <c r="P163" s="23">
        <f t="shared" si="92"/>
        <v>97611.632901737699</v>
      </c>
      <c r="Q163" s="10" t="str">
        <f t="shared" si="93"/>
        <v>ene 2015</v>
      </c>
      <c r="R163" s="10" t="str">
        <f t="shared" si="94"/>
        <v>feb 2015</v>
      </c>
      <c r="S163" s="24">
        <v>52</v>
      </c>
      <c r="T163" s="24">
        <v>36</v>
      </c>
      <c r="U163" s="24">
        <v>1466</v>
      </c>
      <c r="V163" s="24">
        <v>1442</v>
      </c>
      <c r="W163" s="19">
        <v>146</v>
      </c>
    </row>
    <row r="164" spans="2:23" x14ac:dyDescent="0.25">
      <c r="B164" s="95"/>
      <c r="C164" s="90"/>
      <c r="D164" s="8" t="s">
        <v>406</v>
      </c>
      <c r="E164" s="4">
        <v>308</v>
      </c>
      <c r="F164" s="8" t="s">
        <v>141</v>
      </c>
      <c r="G164" s="19" t="s">
        <v>411</v>
      </c>
      <c r="H164" s="19" t="s">
        <v>290</v>
      </c>
      <c r="I164" s="9">
        <v>2750</v>
      </c>
      <c r="J164" s="9">
        <v>2730</v>
      </c>
      <c r="K164" s="9">
        <v>220</v>
      </c>
      <c r="L164" s="30">
        <f t="shared" si="90"/>
        <v>8988</v>
      </c>
      <c r="M164" s="67">
        <v>0.72</v>
      </c>
      <c r="N164" s="21">
        <f t="shared" si="91"/>
        <v>107500.41787065302</v>
      </c>
      <c r="O164" s="22">
        <f t="shared" si="85"/>
        <v>6471.36</v>
      </c>
      <c r="P164" s="23">
        <f t="shared" si="92"/>
        <v>113971.77787065302</v>
      </c>
      <c r="Q164" s="10" t="str">
        <f t="shared" si="93"/>
        <v>ene 2015</v>
      </c>
      <c r="R164" s="10" t="str">
        <f t="shared" si="94"/>
        <v>feb 2015</v>
      </c>
      <c r="S164" s="24">
        <v>129</v>
      </c>
      <c r="T164" s="24">
        <v>44</v>
      </c>
      <c r="U164" s="24">
        <v>2093</v>
      </c>
      <c r="V164" s="24">
        <v>2389</v>
      </c>
      <c r="W164" s="19">
        <v>218</v>
      </c>
    </row>
    <row r="165" spans="2:23" x14ac:dyDescent="0.25">
      <c r="B165" s="95"/>
      <c r="C165" s="90"/>
      <c r="D165" s="8" t="s">
        <v>407</v>
      </c>
      <c r="E165" s="4">
        <v>307</v>
      </c>
      <c r="F165" s="8" t="s">
        <v>142</v>
      </c>
      <c r="G165" s="19" t="s">
        <v>411</v>
      </c>
      <c r="H165" s="19" t="s">
        <v>290</v>
      </c>
      <c r="I165" s="9">
        <v>4360</v>
      </c>
      <c r="J165" s="9">
        <v>5120</v>
      </c>
      <c r="K165" s="9">
        <v>430</v>
      </c>
      <c r="L165" s="30">
        <f t="shared" si="90"/>
        <v>15598</v>
      </c>
      <c r="M165" s="67">
        <v>0.72</v>
      </c>
      <c r="N165" s="21">
        <f t="shared" si="91"/>
        <v>184087.24789543657</v>
      </c>
      <c r="O165" s="22">
        <f t="shared" si="85"/>
        <v>11230.56</v>
      </c>
      <c r="P165" s="23">
        <f t="shared" si="92"/>
        <v>195317.80789543656</v>
      </c>
      <c r="Q165" s="10" t="str">
        <f t="shared" si="93"/>
        <v>ene 2015</v>
      </c>
      <c r="R165" s="10" t="str">
        <f t="shared" si="94"/>
        <v>feb 2015</v>
      </c>
      <c r="S165" s="24">
        <v>263</v>
      </c>
      <c r="T165" s="24">
        <v>85</v>
      </c>
      <c r="U165" s="24">
        <v>3165</v>
      </c>
      <c r="V165" s="24">
        <v>4335</v>
      </c>
      <c r="W165" s="19">
        <v>430</v>
      </c>
    </row>
    <row r="166" spans="2:23" x14ac:dyDescent="0.25">
      <c r="B166" s="95"/>
      <c r="C166" s="90"/>
      <c r="D166" s="8" t="s">
        <v>408</v>
      </c>
      <c r="E166" s="4">
        <v>306</v>
      </c>
      <c r="F166" s="8" t="s">
        <v>143</v>
      </c>
      <c r="G166" s="19" t="s">
        <v>411</v>
      </c>
      <c r="H166" s="19" t="s">
        <v>290</v>
      </c>
      <c r="I166" s="9">
        <v>1440</v>
      </c>
      <c r="J166" s="9">
        <v>1330</v>
      </c>
      <c r="K166" s="9">
        <v>230</v>
      </c>
      <c r="L166" s="30">
        <f t="shared" si="90"/>
        <v>4662</v>
      </c>
      <c r="M166" s="67">
        <v>0.72</v>
      </c>
      <c r="N166" s="21">
        <f t="shared" si="91"/>
        <v>55176.799659373704</v>
      </c>
      <c r="O166" s="22">
        <f t="shared" si="85"/>
        <v>3356.64</v>
      </c>
      <c r="P166" s="23">
        <f t="shared" si="92"/>
        <v>58533.439659373704</v>
      </c>
      <c r="Q166" s="10" t="str">
        <f t="shared" si="93"/>
        <v>ene 2015</v>
      </c>
      <c r="R166" s="10" t="str">
        <f t="shared" si="94"/>
        <v>feb 2015</v>
      </c>
      <c r="S166" s="24">
        <v>120</v>
      </c>
      <c r="T166" s="24">
        <v>35</v>
      </c>
      <c r="U166" s="24">
        <v>1120</v>
      </c>
      <c r="V166" s="24">
        <v>1198</v>
      </c>
      <c r="W166" s="19">
        <v>225</v>
      </c>
    </row>
    <row r="167" spans="2:23" x14ac:dyDescent="0.25">
      <c r="B167" s="95"/>
      <c r="C167" s="90"/>
      <c r="D167" s="8" t="s">
        <v>409</v>
      </c>
      <c r="E167" s="4">
        <v>312</v>
      </c>
      <c r="F167" s="8" t="s">
        <v>134</v>
      </c>
      <c r="G167" s="19" t="s">
        <v>411</v>
      </c>
      <c r="H167" s="19" t="s">
        <v>290</v>
      </c>
      <c r="I167" s="9">
        <v>2060</v>
      </c>
      <c r="J167" s="9">
        <v>2450</v>
      </c>
      <c r="K167" s="9">
        <v>140</v>
      </c>
      <c r="L167" s="30">
        <f t="shared" si="90"/>
        <v>7356</v>
      </c>
      <c r="M167" s="67">
        <v>0.72</v>
      </c>
      <c r="N167" s="21">
        <f t="shared" si="91"/>
        <v>87190.785847096748</v>
      </c>
      <c r="O167" s="22">
        <f t="shared" si="85"/>
        <v>5296.32</v>
      </c>
      <c r="P167" s="23">
        <f t="shared" si="92"/>
        <v>92487.10584709674</v>
      </c>
      <c r="Q167" s="10" t="str">
        <f t="shared" si="93"/>
        <v>ene 2015</v>
      </c>
      <c r="R167" s="10" t="str">
        <f t="shared" si="94"/>
        <v>feb 2015</v>
      </c>
      <c r="S167" s="24">
        <v>41</v>
      </c>
      <c r="T167" s="24">
        <v>73</v>
      </c>
      <c r="U167" s="24">
        <v>1346</v>
      </c>
      <c r="V167" s="24">
        <v>1879</v>
      </c>
      <c r="W167" s="19">
        <v>138</v>
      </c>
    </row>
    <row r="168" spans="2:23" x14ac:dyDescent="0.25">
      <c r="B168" s="96"/>
      <c r="C168" s="90"/>
      <c r="D168" s="8" t="s">
        <v>410</v>
      </c>
      <c r="E168" s="4">
        <v>300</v>
      </c>
      <c r="F168" s="8" t="s">
        <v>502</v>
      </c>
      <c r="G168" s="19" t="s">
        <v>411</v>
      </c>
      <c r="H168" s="19" t="s">
        <v>290</v>
      </c>
      <c r="I168" s="9">
        <v>10</v>
      </c>
      <c r="J168" s="9">
        <v>10</v>
      </c>
      <c r="K168" s="9">
        <v>30</v>
      </c>
      <c r="L168" s="30">
        <f t="shared" si="90"/>
        <v>62</v>
      </c>
      <c r="M168" s="67">
        <v>0.72</v>
      </c>
      <c r="N168" s="21">
        <f t="shared" si="91"/>
        <v>532.66935694217887</v>
      </c>
      <c r="O168" s="22">
        <f t="shared" si="85"/>
        <v>44.64</v>
      </c>
      <c r="P168" s="23">
        <f t="shared" si="92"/>
        <v>577.30935694217885</v>
      </c>
      <c r="Q168" s="10" t="str">
        <f t="shared" si="93"/>
        <v>ene 2015</v>
      </c>
      <c r="R168" s="10" t="str">
        <f t="shared" si="94"/>
        <v>feb 2015</v>
      </c>
      <c r="S168" s="24"/>
      <c r="T168" s="24"/>
      <c r="U168" s="19">
        <v>0</v>
      </c>
      <c r="V168" s="19">
        <v>0</v>
      </c>
      <c r="W168" s="19">
        <v>30</v>
      </c>
    </row>
    <row r="169" spans="2:23" x14ac:dyDescent="0.25">
      <c r="B169" s="25"/>
      <c r="C169" s="25"/>
      <c r="D169" s="26"/>
      <c r="E169" s="27"/>
      <c r="F169" s="26"/>
      <c r="G169" s="28"/>
      <c r="H169" s="28"/>
      <c r="I169" s="31">
        <f>SUM(I153:I168)</f>
        <v>33200</v>
      </c>
      <c r="J169" s="31">
        <f>SUM(J153:J168)</f>
        <v>33140</v>
      </c>
      <c r="K169" s="31">
        <f>SUM(K153:K168)</f>
        <v>3190</v>
      </c>
      <c r="L169" s="32">
        <f>SUM(L153:L168)</f>
        <v>109334</v>
      </c>
      <c r="M169" s="68"/>
      <c r="N169" s="32">
        <f t="shared" ref="N169:P169" si="95">SUM(N153:N168)</f>
        <v>1303432.3576442336</v>
      </c>
      <c r="O169" s="32">
        <f t="shared" si="95"/>
        <v>78720.479999999996</v>
      </c>
      <c r="P169" s="32">
        <f t="shared" si="95"/>
        <v>1382152.8376442338</v>
      </c>
      <c r="Q169" s="29"/>
      <c r="R169" s="29"/>
      <c r="S169" s="31">
        <f t="shared" ref="S169:W169" si="96">SUM(S153:S168)</f>
        <v>1265</v>
      </c>
      <c r="T169" s="31">
        <f t="shared" si="96"/>
        <v>737</v>
      </c>
      <c r="U169" s="31">
        <f t="shared" si="96"/>
        <v>23770</v>
      </c>
      <c r="V169" s="31">
        <f t="shared" si="96"/>
        <v>27141</v>
      </c>
      <c r="W169" s="31">
        <f t="shared" si="96"/>
        <v>3154</v>
      </c>
    </row>
    <row r="170" spans="2:23" x14ac:dyDescent="0.25">
      <c r="B170" s="94" t="s">
        <v>145</v>
      </c>
      <c r="C170" s="90">
        <v>452</v>
      </c>
      <c r="D170" s="8" t="s">
        <v>412</v>
      </c>
      <c r="E170" s="4">
        <v>300</v>
      </c>
      <c r="F170" s="8" t="s">
        <v>146</v>
      </c>
      <c r="G170" s="19" t="s">
        <v>411</v>
      </c>
      <c r="H170" s="19" t="s">
        <v>290</v>
      </c>
      <c r="I170" s="9">
        <v>8310</v>
      </c>
      <c r="J170" s="9">
        <v>7580</v>
      </c>
      <c r="K170" s="9">
        <v>580</v>
      </c>
      <c r="L170" s="30">
        <f>$I$283*I170+$J$283*J170+$K$283*K170</f>
        <v>26004</v>
      </c>
      <c r="M170" s="67">
        <v>0.72</v>
      </c>
      <c r="N170" s="21">
        <f>$I$284*I170+$J$284*J170+K170*$K$284</f>
        <v>313224.83893681952</v>
      </c>
      <c r="O170" s="22">
        <f t="shared" si="85"/>
        <v>18722.88</v>
      </c>
      <c r="P170" s="23">
        <f t="shared" ref="P170:P173" si="97">N170+O170</f>
        <v>331947.71893681952</v>
      </c>
      <c r="Q170" s="10" t="str">
        <f t="shared" ref="Q170:Q173" si="98">IF(L170=0," ","ene 2015")</f>
        <v>ene 2015</v>
      </c>
      <c r="R170" s="10" t="str">
        <f t="shared" ref="R170:R173" si="99">IF(L170=0," ","feb 2015")</f>
        <v>feb 2015</v>
      </c>
      <c r="S170" s="24">
        <v>169</v>
      </c>
      <c r="T170" s="24">
        <v>249</v>
      </c>
      <c r="U170" s="24">
        <v>6484</v>
      </c>
      <c r="V170" s="24">
        <v>6817</v>
      </c>
      <c r="W170" s="19">
        <v>573</v>
      </c>
    </row>
    <row r="171" spans="2:23" x14ac:dyDescent="0.25">
      <c r="B171" s="95"/>
      <c r="C171" s="90"/>
      <c r="D171" s="8" t="s">
        <v>413</v>
      </c>
      <c r="E171" s="4">
        <v>303</v>
      </c>
      <c r="F171" s="8" t="s">
        <v>147</v>
      </c>
      <c r="G171" s="19" t="s">
        <v>411</v>
      </c>
      <c r="H171" s="19" t="s">
        <v>290</v>
      </c>
      <c r="I171" s="9">
        <v>1820</v>
      </c>
      <c r="J171" s="9">
        <v>1740</v>
      </c>
      <c r="K171" s="9">
        <v>250</v>
      </c>
      <c r="L171" s="30">
        <f>$I$283*I171+$J$283*J171+$K$283*K171</f>
        <v>5946</v>
      </c>
      <c r="M171" s="67">
        <v>0.72</v>
      </c>
      <c r="N171" s="21">
        <f>$I$284*I171+$J$284*J171+K171*$K$284</f>
        <v>70530.066809691896</v>
      </c>
      <c r="O171" s="22">
        <f t="shared" si="85"/>
        <v>4281.12</v>
      </c>
      <c r="P171" s="23">
        <f t="shared" si="97"/>
        <v>74811.186809691892</v>
      </c>
      <c r="Q171" s="10" t="str">
        <f t="shared" si="98"/>
        <v>ene 2015</v>
      </c>
      <c r="R171" s="10" t="str">
        <f t="shared" si="99"/>
        <v>feb 2015</v>
      </c>
      <c r="S171" s="24">
        <v>103</v>
      </c>
      <c r="T171" s="24">
        <v>111</v>
      </c>
      <c r="U171" s="24">
        <v>1984</v>
      </c>
      <c r="V171" s="24">
        <v>2150</v>
      </c>
      <c r="W171" s="19">
        <v>243</v>
      </c>
    </row>
    <row r="172" spans="2:23" x14ac:dyDescent="0.25">
      <c r="B172" s="95"/>
      <c r="C172" s="90"/>
      <c r="D172" s="8" t="s">
        <v>414</v>
      </c>
      <c r="E172" s="4">
        <v>302</v>
      </c>
      <c r="F172" s="8" t="s">
        <v>148</v>
      </c>
      <c r="G172" s="19" t="s">
        <v>411</v>
      </c>
      <c r="H172" s="19" t="s">
        <v>290</v>
      </c>
      <c r="I172" s="9">
        <v>5070</v>
      </c>
      <c r="J172" s="9">
        <v>6150</v>
      </c>
      <c r="K172" s="9">
        <v>370</v>
      </c>
      <c r="L172" s="30">
        <f>$I$283*I172+$J$283*J172+$K$283*K172</f>
        <v>18322</v>
      </c>
      <c r="M172" s="67">
        <v>0.72</v>
      </c>
      <c r="N172" s="21">
        <f>$I$284*I172+$J$284*J172+K172*$K$284</f>
        <v>216725.52108423912</v>
      </c>
      <c r="O172" s="22">
        <f t="shared" si="85"/>
        <v>13191.84</v>
      </c>
      <c r="P172" s="23">
        <f t="shared" si="97"/>
        <v>229917.36108423912</v>
      </c>
      <c r="Q172" s="10" t="str">
        <f t="shared" si="98"/>
        <v>ene 2015</v>
      </c>
      <c r="R172" s="10" t="str">
        <f t="shared" si="99"/>
        <v>feb 2015</v>
      </c>
      <c r="S172" s="24">
        <v>184</v>
      </c>
      <c r="T172" s="24">
        <v>190</v>
      </c>
      <c r="U172" s="24">
        <v>3869</v>
      </c>
      <c r="V172" s="24">
        <v>5477</v>
      </c>
      <c r="W172" s="19">
        <v>370</v>
      </c>
    </row>
    <row r="173" spans="2:23" x14ac:dyDescent="0.25">
      <c r="B173" s="96"/>
      <c r="C173" s="90"/>
      <c r="D173" s="8" t="s">
        <v>412</v>
      </c>
      <c r="E173" s="4">
        <v>300</v>
      </c>
      <c r="F173" s="8" t="s">
        <v>246</v>
      </c>
      <c r="G173" s="19" t="s">
        <v>411</v>
      </c>
      <c r="H173" s="19" t="s">
        <v>290</v>
      </c>
      <c r="I173" s="9">
        <v>10</v>
      </c>
      <c r="J173" s="9">
        <v>10</v>
      </c>
      <c r="K173" s="9">
        <v>20</v>
      </c>
      <c r="L173" s="30">
        <f>$I$283*I173+$J$283*J173+$K$283*K173</f>
        <v>52</v>
      </c>
      <c r="M173" s="67">
        <v>0.72</v>
      </c>
      <c r="N173" s="21">
        <f>$I$284*I173+$J$284*J173+K173*$K$284</f>
        <v>484.53897232679424</v>
      </c>
      <c r="O173" s="22">
        <f t="shared" si="85"/>
        <v>37.44</v>
      </c>
      <c r="P173" s="23">
        <f t="shared" si="97"/>
        <v>521.97897232679429</v>
      </c>
      <c r="Q173" s="10" t="str">
        <f t="shared" si="98"/>
        <v>ene 2015</v>
      </c>
      <c r="R173" s="10" t="str">
        <f t="shared" si="99"/>
        <v>feb 2015</v>
      </c>
      <c r="S173" s="24"/>
      <c r="T173" s="24"/>
      <c r="U173" s="19">
        <v>0</v>
      </c>
      <c r="V173" s="19">
        <v>0</v>
      </c>
      <c r="W173" s="19">
        <v>17</v>
      </c>
    </row>
    <row r="174" spans="2:23" x14ac:dyDescent="0.25">
      <c r="B174" s="25"/>
      <c r="C174" s="25"/>
      <c r="D174" s="26"/>
      <c r="E174" s="27"/>
      <c r="F174" s="26"/>
      <c r="G174" s="28"/>
      <c r="H174" s="28"/>
      <c r="I174" s="31">
        <f>SUM(I170:I173)</f>
        <v>15210</v>
      </c>
      <c r="J174" s="31">
        <f>SUM(J170:J173)</f>
        <v>15480</v>
      </c>
      <c r="K174" s="31">
        <f>SUM(K170:K173)</f>
        <v>1220</v>
      </c>
      <c r="L174" s="32">
        <f>SUM(L170:L173)</f>
        <v>50324</v>
      </c>
      <c r="M174" s="68"/>
      <c r="N174" s="32">
        <f t="shared" ref="N174:P174" si="100">SUM(N170:N173)</f>
        <v>600964.96580307733</v>
      </c>
      <c r="O174" s="32">
        <f t="shared" si="100"/>
        <v>36233.279999999999</v>
      </c>
      <c r="P174" s="32">
        <f t="shared" si="100"/>
        <v>637198.24580307736</v>
      </c>
      <c r="Q174" s="29"/>
      <c r="R174" s="29"/>
      <c r="S174" s="31">
        <f t="shared" ref="S174:W174" si="101">SUM(S170:S173)</f>
        <v>456</v>
      </c>
      <c r="T174" s="31">
        <f t="shared" si="101"/>
        <v>550</v>
      </c>
      <c r="U174" s="31">
        <f t="shared" si="101"/>
        <v>12337</v>
      </c>
      <c r="V174" s="31">
        <f t="shared" si="101"/>
        <v>14444</v>
      </c>
      <c r="W174" s="31">
        <f t="shared" si="101"/>
        <v>1203</v>
      </c>
    </row>
    <row r="175" spans="2:23" x14ac:dyDescent="0.25">
      <c r="B175" s="103" t="s">
        <v>149</v>
      </c>
      <c r="C175" s="103">
        <v>10</v>
      </c>
      <c r="D175" s="100" t="s">
        <v>415</v>
      </c>
      <c r="E175" s="40" t="s">
        <v>416</v>
      </c>
      <c r="F175" s="20" t="s">
        <v>150</v>
      </c>
      <c r="G175" s="19" t="s">
        <v>357</v>
      </c>
      <c r="H175" s="19" t="s">
        <v>290</v>
      </c>
      <c r="I175" s="9">
        <v>16970</v>
      </c>
      <c r="J175" s="9">
        <v>15530</v>
      </c>
      <c r="K175" s="9">
        <v>1070</v>
      </c>
      <c r="L175" s="30">
        <f t="shared" ref="L175:L182" si="102">$I$283*I175+$J$283*J175+$K$283*K175</f>
        <v>53070</v>
      </c>
      <c r="M175" s="67">
        <v>0.34649999450108332</v>
      </c>
      <c r="N175" s="21">
        <f t="shared" ref="N175:N182" si="103">$I$284*I175+$J$284*J175+K175*$K$284</f>
        <v>639941.19796275371</v>
      </c>
      <c r="O175" s="22">
        <f t="shared" ref="O175:O203" si="104">+$M175*$L175</f>
        <v>18388.754708172492</v>
      </c>
      <c r="P175" s="23">
        <f t="shared" ref="P175:P182" si="105">N175+O175</f>
        <v>658329.95267092623</v>
      </c>
      <c r="Q175" s="10" t="str">
        <f t="shared" ref="Q175:Q182" si="106">IF(L175=0," ","ene 2015")</f>
        <v>ene 2015</v>
      </c>
      <c r="R175" s="10" t="str">
        <f t="shared" ref="R175:R182" si="107">IF(L175=0," ","feb 2015")</f>
        <v>feb 2015</v>
      </c>
      <c r="S175" s="24">
        <v>198</v>
      </c>
      <c r="T175" s="24">
        <v>360</v>
      </c>
      <c r="U175" s="24">
        <v>12665</v>
      </c>
      <c r="V175" s="24">
        <v>13199</v>
      </c>
      <c r="W175" s="19">
        <v>1066</v>
      </c>
    </row>
    <row r="176" spans="2:23" x14ac:dyDescent="0.25">
      <c r="B176" s="103"/>
      <c r="C176" s="103"/>
      <c r="D176" s="101"/>
      <c r="E176" s="40" t="s">
        <v>376</v>
      </c>
      <c r="F176" s="20" t="s">
        <v>151</v>
      </c>
      <c r="G176" s="19" t="s">
        <v>357</v>
      </c>
      <c r="H176" s="19" t="s">
        <v>290</v>
      </c>
      <c r="I176" s="9">
        <v>12330</v>
      </c>
      <c r="J176" s="9">
        <v>11300</v>
      </c>
      <c r="K176" s="9">
        <v>970</v>
      </c>
      <c r="L176" s="30">
        <f t="shared" si="102"/>
        <v>38778</v>
      </c>
      <c r="M176" s="67">
        <v>0.34649999450108332</v>
      </c>
      <c r="N176" s="21">
        <f t="shared" si="103"/>
        <v>466165.41494703677</v>
      </c>
      <c r="O176" s="22">
        <f t="shared" si="104"/>
        <v>13436.576786763009</v>
      </c>
      <c r="P176" s="23">
        <f t="shared" si="105"/>
        <v>479601.9917337998</v>
      </c>
      <c r="Q176" s="10" t="str">
        <f t="shared" si="106"/>
        <v>ene 2015</v>
      </c>
      <c r="R176" s="10" t="str">
        <f t="shared" si="107"/>
        <v>feb 2015</v>
      </c>
      <c r="S176" s="24">
        <v>141</v>
      </c>
      <c r="T176" s="24">
        <v>122</v>
      </c>
      <c r="U176" s="24">
        <v>9396</v>
      </c>
      <c r="V176" s="24">
        <v>9874</v>
      </c>
      <c r="W176" s="19">
        <v>970</v>
      </c>
    </row>
    <row r="177" spans="2:23" x14ac:dyDescent="0.25">
      <c r="B177" s="103"/>
      <c r="C177" s="103"/>
      <c r="D177" s="101"/>
      <c r="E177" s="40" t="s">
        <v>417</v>
      </c>
      <c r="F177" s="20" t="s">
        <v>152</v>
      </c>
      <c r="G177" s="19" t="s">
        <v>357</v>
      </c>
      <c r="H177" s="19" t="s">
        <v>290</v>
      </c>
      <c r="I177" s="9">
        <v>8200</v>
      </c>
      <c r="J177" s="9">
        <v>7290</v>
      </c>
      <c r="K177" s="9">
        <v>810</v>
      </c>
      <c r="L177" s="30">
        <f t="shared" si="102"/>
        <v>25594</v>
      </c>
      <c r="M177" s="67">
        <v>0.34649999450108332</v>
      </c>
      <c r="N177" s="21">
        <f t="shared" si="103"/>
        <v>307046.16956828622</v>
      </c>
      <c r="O177" s="22">
        <f t="shared" si="104"/>
        <v>8868.3208592607261</v>
      </c>
      <c r="P177" s="23">
        <f t="shared" si="105"/>
        <v>315914.49042754696</v>
      </c>
      <c r="Q177" s="10" t="str">
        <f t="shared" si="106"/>
        <v>ene 2015</v>
      </c>
      <c r="R177" s="10" t="str">
        <f t="shared" si="107"/>
        <v>feb 2015</v>
      </c>
      <c r="S177" s="24">
        <v>111</v>
      </c>
      <c r="T177" s="24">
        <v>100</v>
      </c>
      <c r="U177" s="24">
        <v>6615</v>
      </c>
      <c r="V177" s="24">
        <v>6843</v>
      </c>
      <c r="W177" s="19">
        <v>806</v>
      </c>
    </row>
    <row r="178" spans="2:23" x14ac:dyDescent="0.25">
      <c r="B178" s="103"/>
      <c r="C178" s="103"/>
      <c r="D178" s="101"/>
      <c r="E178" s="40" t="s">
        <v>418</v>
      </c>
      <c r="F178" s="20" t="s">
        <v>153</v>
      </c>
      <c r="G178" s="19" t="s">
        <v>357</v>
      </c>
      <c r="H178" s="19" t="s">
        <v>290</v>
      </c>
      <c r="I178" s="9">
        <v>13410</v>
      </c>
      <c r="J178" s="9">
        <v>12340</v>
      </c>
      <c r="K178" s="9">
        <v>860</v>
      </c>
      <c r="L178" s="30">
        <f t="shared" si="102"/>
        <v>42060</v>
      </c>
      <c r="M178" s="67">
        <v>0.34649999450108332</v>
      </c>
      <c r="N178" s="21">
        <f t="shared" si="103"/>
        <v>506900.11376605363</v>
      </c>
      <c r="O178" s="22">
        <f t="shared" si="104"/>
        <v>14573.789768715564</v>
      </c>
      <c r="P178" s="23">
        <f t="shared" si="105"/>
        <v>521473.9035347692</v>
      </c>
      <c r="Q178" s="10" t="str">
        <f t="shared" si="106"/>
        <v>ene 2015</v>
      </c>
      <c r="R178" s="10" t="str">
        <f t="shared" si="107"/>
        <v>feb 2015</v>
      </c>
      <c r="S178" s="24">
        <v>149</v>
      </c>
      <c r="T178" s="24">
        <v>235</v>
      </c>
      <c r="U178" s="24">
        <v>9878</v>
      </c>
      <c r="V178" s="24">
        <v>10362</v>
      </c>
      <c r="W178" s="19">
        <v>859</v>
      </c>
    </row>
    <row r="179" spans="2:23" x14ac:dyDescent="0.25">
      <c r="B179" s="103"/>
      <c r="C179" s="103"/>
      <c r="D179" s="101"/>
      <c r="E179" s="40" t="s">
        <v>370</v>
      </c>
      <c r="F179" s="20" t="s">
        <v>154</v>
      </c>
      <c r="G179" s="19" t="s">
        <v>357</v>
      </c>
      <c r="H179" s="19" t="s">
        <v>290</v>
      </c>
      <c r="I179" s="9">
        <v>13820</v>
      </c>
      <c r="J179" s="9">
        <v>13100</v>
      </c>
      <c r="K179" s="9">
        <v>970</v>
      </c>
      <c r="L179" s="30">
        <f t="shared" si="102"/>
        <v>44042</v>
      </c>
      <c r="M179" s="67">
        <v>0.34649999450108332</v>
      </c>
      <c r="N179" s="21">
        <f t="shared" si="103"/>
        <v>529210.6920638755</v>
      </c>
      <c r="O179" s="22">
        <f t="shared" si="104"/>
        <v>15260.552757816711</v>
      </c>
      <c r="P179" s="23">
        <f t="shared" si="105"/>
        <v>544471.24482169223</v>
      </c>
      <c r="Q179" s="10" t="str">
        <f t="shared" si="106"/>
        <v>ene 2015</v>
      </c>
      <c r="R179" s="10" t="str">
        <f t="shared" si="107"/>
        <v>feb 2015</v>
      </c>
      <c r="S179" s="24">
        <v>141</v>
      </c>
      <c r="T179" s="24">
        <v>246</v>
      </c>
      <c r="U179" s="24">
        <v>10699</v>
      </c>
      <c r="V179" s="24">
        <v>11687</v>
      </c>
      <c r="W179" s="19">
        <v>965</v>
      </c>
    </row>
    <row r="180" spans="2:23" x14ac:dyDescent="0.25">
      <c r="B180" s="103"/>
      <c r="C180" s="103"/>
      <c r="D180" s="101"/>
      <c r="E180" s="40" t="s">
        <v>368</v>
      </c>
      <c r="F180" s="20" t="s">
        <v>155</v>
      </c>
      <c r="G180" s="19" t="s">
        <v>357</v>
      </c>
      <c r="H180" s="19" t="s">
        <v>290</v>
      </c>
      <c r="I180" s="9">
        <v>11930</v>
      </c>
      <c r="J180" s="9">
        <v>11060</v>
      </c>
      <c r="K180" s="9">
        <v>680</v>
      </c>
      <c r="L180" s="30">
        <f t="shared" si="102"/>
        <v>37464</v>
      </c>
      <c r="M180" s="67">
        <v>0.34649999450108332</v>
      </c>
      <c r="N180" s="21">
        <f t="shared" si="103"/>
        <v>451918.15720768814</v>
      </c>
      <c r="O180" s="22">
        <f t="shared" si="104"/>
        <v>12981.275793988585</v>
      </c>
      <c r="P180" s="23">
        <f t="shared" si="105"/>
        <v>464899.43300167675</v>
      </c>
      <c r="Q180" s="10" t="str">
        <f t="shared" si="106"/>
        <v>ene 2015</v>
      </c>
      <c r="R180" s="10" t="str">
        <f t="shared" si="107"/>
        <v>feb 2015</v>
      </c>
      <c r="S180" s="24">
        <v>133</v>
      </c>
      <c r="T180" s="24">
        <v>203</v>
      </c>
      <c r="U180" s="24">
        <v>8502</v>
      </c>
      <c r="V180" s="24">
        <v>8883</v>
      </c>
      <c r="W180" s="19">
        <v>676</v>
      </c>
    </row>
    <row r="181" spans="2:23" x14ac:dyDescent="0.25">
      <c r="B181" s="103"/>
      <c r="C181" s="103"/>
      <c r="D181" s="101"/>
      <c r="E181" s="40" t="s">
        <v>374</v>
      </c>
      <c r="F181" s="20" t="s">
        <v>156</v>
      </c>
      <c r="G181" s="19" t="s">
        <v>357</v>
      </c>
      <c r="H181" s="19" t="s">
        <v>290</v>
      </c>
      <c r="I181" s="9">
        <v>7300</v>
      </c>
      <c r="J181" s="9">
        <v>7230</v>
      </c>
      <c r="K181" s="9">
        <v>780</v>
      </c>
      <c r="L181" s="30">
        <f t="shared" si="102"/>
        <v>24028</v>
      </c>
      <c r="M181" s="67">
        <v>0.34649999450108332</v>
      </c>
      <c r="N181" s="21">
        <f t="shared" si="103"/>
        <v>286024.91071207513</v>
      </c>
      <c r="O181" s="22">
        <f t="shared" si="104"/>
        <v>8325.7018678720306</v>
      </c>
      <c r="P181" s="23">
        <f t="shared" si="105"/>
        <v>294350.61257994716</v>
      </c>
      <c r="Q181" s="10" t="str">
        <f t="shared" si="106"/>
        <v>ene 2015</v>
      </c>
      <c r="R181" s="10" t="str">
        <f t="shared" si="107"/>
        <v>feb 2015</v>
      </c>
      <c r="S181" s="24">
        <v>90</v>
      </c>
      <c r="T181" s="24">
        <v>66</v>
      </c>
      <c r="U181" s="24">
        <v>5496</v>
      </c>
      <c r="V181" s="24">
        <v>6308</v>
      </c>
      <c r="W181" s="19">
        <v>776</v>
      </c>
    </row>
    <row r="182" spans="2:23" x14ac:dyDescent="0.25">
      <c r="B182" s="103"/>
      <c r="C182" s="103"/>
      <c r="D182" s="102"/>
      <c r="E182" s="3"/>
      <c r="F182" s="20" t="s">
        <v>247</v>
      </c>
      <c r="G182" s="19" t="s">
        <v>357</v>
      </c>
      <c r="H182" s="19" t="s">
        <v>290</v>
      </c>
      <c r="I182" s="9">
        <v>10</v>
      </c>
      <c r="J182" s="9">
        <v>10</v>
      </c>
      <c r="K182" s="9">
        <v>10</v>
      </c>
      <c r="L182" s="30">
        <f t="shared" si="102"/>
        <v>42</v>
      </c>
      <c r="M182" s="67">
        <v>0.34649999450108332</v>
      </c>
      <c r="N182" s="21">
        <f t="shared" si="103"/>
        <v>436.40858771140967</v>
      </c>
      <c r="O182" s="22">
        <f t="shared" si="104"/>
        <v>14.552999769045499</v>
      </c>
      <c r="P182" s="23">
        <f t="shared" si="105"/>
        <v>450.96158748045514</v>
      </c>
      <c r="Q182" s="10" t="str">
        <f t="shared" si="106"/>
        <v>ene 2015</v>
      </c>
      <c r="R182" s="10" t="str">
        <f t="shared" si="107"/>
        <v>feb 2015</v>
      </c>
      <c r="S182" s="24"/>
      <c r="T182" s="24"/>
      <c r="U182" s="19">
        <v>0</v>
      </c>
      <c r="V182" s="19">
        <v>0</v>
      </c>
      <c r="W182" s="19">
        <v>3</v>
      </c>
    </row>
    <row r="183" spans="2:23" x14ac:dyDescent="0.25">
      <c r="B183" s="25"/>
      <c r="C183" s="25"/>
      <c r="D183" s="26"/>
      <c r="E183" s="27"/>
      <c r="F183" s="26"/>
      <c r="G183" s="28"/>
      <c r="H183" s="28"/>
      <c r="I183" s="31">
        <f>SUM(I175:I182)</f>
        <v>83970</v>
      </c>
      <c r="J183" s="31">
        <f>SUM(J175:J182)</f>
        <v>77860</v>
      </c>
      <c r="K183" s="31">
        <f>SUM(K175:K182)</f>
        <v>6150</v>
      </c>
      <c r="L183" s="32">
        <f>SUM(L175:L182)</f>
        <v>265078</v>
      </c>
      <c r="M183" s="68"/>
      <c r="N183" s="32">
        <f t="shared" ref="N183:P183" si="108">SUM(N175:N182)</f>
        <v>3187643.0648154807</v>
      </c>
      <c r="O183" s="32">
        <f t="shared" si="108"/>
        <v>91849.525542358169</v>
      </c>
      <c r="P183" s="32">
        <f t="shared" si="108"/>
        <v>3279492.5903578387</v>
      </c>
      <c r="Q183" s="29"/>
      <c r="R183" s="29"/>
      <c r="S183" s="31">
        <f t="shared" ref="S183:W183" si="109">SUM(S175:S182)</f>
        <v>963</v>
      </c>
      <c r="T183" s="31">
        <f t="shared" si="109"/>
        <v>1332</v>
      </c>
      <c r="U183" s="31">
        <f t="shared" si="109"/>
        <v>63251</v>
      </c>
      <c r="V183" s="31">
        <f t="shared" si="109"/>
        <v>67156</v>
      </c>
      <c r="W183" s="31">
        <f t="shared" si="109"/>
        <v>6121</v>
      </c>
    </row>
    <row r="184" spans="2:23" x14ac:dyDescent="0.25">
      <c r="B184" s="103" t="s">
        <v>419</v>
      </c>
      <c r="C184" s="103">
        <v>463</v>
      </c>
      <c r="D184" s="8" t="s">
        <v>420</v>
      </c>
      <c r="E184" s="4">
        <v>301</v>
      </c>
      <c r="F184" s="8" t="s">
        <v>157</v>
      </c>
      <c r="G184" s="19" t="s">
        <v>357</v>
      </c>
      <c r="H184" s="19" t="s">
        <v>290</v>
      </c>
      <c r="I184" s="9">
        <v>4040</v>
      </c>
      <c r="J184" s="9">
        <v>3970</v>
      </c>
      <c r="K184" s="9">
        <v>310</v>
      </c>
      <c r="L184" s="30">
        <f t="shared" ref="L184:L193" si="110">$I$283*I184+$J$283*J184+$K$283*K184</f>
        <v>13126</v>
      </c>
      <c r="M184" s="67">
        <v>0.34649999450108332</v>
      </c>
      <c r="N184" s="21">
        <f t="shared" ref="N184:N193" si="111">$I$284*I184+$J$284*J184+K184*$K$284</f>
        <v>157184.08842584793</v>
      </c>
      <c r="O184" s="22">
        <f t="shared" si="104"/>
        <v>4548.1589278212195</v>
      </c>
      <c r="P184" s="23">
        <f t="shared" ref="P184:P193" si="112">N184+O184</f>
        <v>161732.24735366914</v>
      </c>
      <c r="Q184" s="10" t="str">
        <f t="shared" ref="Q184:Q193" si="113">IF(L184=0," ","ene 2015")</f>
        <v>ene 2015</v>
      </c>
      <c r="R184" s="10" t="str">
        <f t="shared" ref="R184:R193" si="114">IF(L184=0," ","feb 2015")</f>
        <v>feb 2015</v>
      </c>
      <c r="S184" s="24">
        <v>96</v>
      </c>
      <c r="T184" s="24">
        <v>113</v>
      </c>
      <c r="U184" s="24">
        <v>3026</v>
      </c>
      <c r="V184" s="24">
        <v>3404</v>
      </c>
      <c r="W184" s="19">
        <v>310</v>
      </c>
    </row>
    <row r="185" spans="2:23" x14ac:dyDescent="0.25">
      <c r="B185" s="103"/>
      <c r="C185" s="103"/>
      <c r="D185" s="8" t="s">
        <v>421</v>
      </c>
      <c r="E185" s="4">
        <v>302</v>
      </c>
      <c r="F185" s="8" t="s">
        <v>158</v>
      </c>
      <c r="G185" s="19" t="s">
        <v>357</v>
      </c>
      <c r="H185" s="19" t="s">
        <v>290</v>
      </c>
      <c r="I185" s="9">
        <v>2780</v>
      </c>
      <c r="J185" s="9">
        <v>2720</v>
      </c>
      <c r="K185" s="9">
        <v>280</v>
      </c>
      <c r="L185" s="30">
        <f t="shared" si="110"/>
        <v>9080</v>
      </c>
      <c r="M185" s="67">
        <v>0.34649999450108332</v>
      </c>
      <c r="N185" s="21">
        <f t="shared" si="111"/>
        <v>108284.12190304877</v>
      </c>
      <c r="O185" s="22">
        <f t="shared" si="104"/>
        <v>3146.2199500698366</v>
      </c>
      <c r="P185" s="23">
        <f t="shared" si="112"/>
        <v>111430.3418531186</v>
      </c>
      <c r="Q185" s="10" t="str">
        <f t="shared" si="113"/>
        <v>ene 2015</v>
      </c>
      <c r="R185" s="10" t="str">
        <f t="shared" si="114"/>
        <v>feb 2015</v>
      </c>
      <c r="S185" s="24">
        <v>79</v>
      </c>
      <c r="T185" s="24">
        <v>81</v>
      </c>
      <c r="U185" s="24">
        <v>2233</v>
      </c>
      <c r="V185" s="24">
        <v>2537</v>
      </c>
      <c r="W185" s="19">
        <v>274</v>
      </c>
    </row>
    <row r="186" spans="2:23" x14ac:dyDescent="0.25">
      <c r="B186" s="103"/>
      <c r="C186" s="103"/>
      <c r="D186" s="8" t="s">
        <v>422</v>
      </c>
      <c r="E186" s="4">
        <v>303</v>
      </c>
      <c r="F186" s="8" t="s">
        <v>159</v>
      </c>
      <c r="G186" s="19" t="s">
        <v>357</v>
      </c>
      <c r="H186" s="19" t="s">
        <v>290</v>
      </c>
      <c r="I186" s="9">
        <v>3080</v>
      </c>
      <c r="J186" s="9">
        <v>2820</v>
      </c>
      <c r="K186" s="9">
        <v>310</v>
      </c>
      <c r="L186" s="30">
        <f t="shared" si="110"/>
        <v>9750</v>
      </c>
      <c r="M186" s="67">
        <v>0.34649999450108332</v>
      </c>
      <c r="N186" s="21">
        <f t="shared" si="111"/>
        <v>116727.29472685249</v>
      </c>
      <c r="O186" s="22">
        <f t="shared" si="104"/>
        <v>3378.3749463855625</v>
      </c>
      <c r="P186" s="23">
        <f t="shared" si="112"/>
        <v>120105.66967323805</v>
      </c>
      <c r="Q186" s="10" t="str">
        <f t="shared" si="113"/>
        <v>ene 2015</v>
      </c>
      <c r="R186" s="10" t="str">
        <f t="shared" si="114"/>
        <v>feb 2015</v>
      </c>
      <c r="S186" s="24">
        <v>100</v>
      </c>
      <c r="T186" s="24">
        <v>40</v>
      </c>
      <c r="U186" s="24">
        <v>2487</v>
      </c>
      <c r="V186" s="24">
        <v>2634</v>
      </c>
      <c r="W186" s="19">
        <v>304</v>
      </c>
    </row>
    <row r="187" spans="2:23" x14ac:dyDescent="0.25">
      <c r="B187" s="103"/>
      <c r="C187" s="103"/>
      <c r="D187" s="8" t="s">
        <v>423</v>
      </c>
      <c r="E187" s="4">
        <v>304</v>
      </c>
      <c r="F187" s="8" t="s">
        <v>160</v>
      </c>
      <c r="G187" s="19" t="s">
        <v>357</v>
      </c>
      <c r="H187" s="19" t="s">
        <v>290</v>
      </c>
      <c r="I187" s="9">
        <v>130</v>
      </c>
      <c r="J187" s="9">
        <v>110</v>
      </c>
      <c r="K187" s="9">
        <v>40</v>
      </c>
      <c r="L187" s="30">
        <f t="shared" si="110"/>
        <v>424</v>
      </c>
      <c r="M187" s="67">
        <v>0.34649999450108332</v>
      </c>
      <c r="N187" s="21">
        <f t="shared" si="111"/>
        <v>4905.1817364175458</v>
      </c>
      <c r="O187" s="22">
        <f t="shared" si="104"/>
        <v>146.91599766845934</v>
      </c>
      <c r="P187" s="23">
        <f t="shared" si="112"/>
        <v>5052.0977340860054</v>
      </c>
      <c r="Q187" s="10" t="str">
        <f t="shared" si="113"/>
        <v>ene 2015</v>
      </c>
      <c r="R187" s="10" t="str">
        <f t="shared" si="114"/>
        <v>feb 2015</v>
      </c>
      <c r="S187" s="24">
        <v>21</v>
      </c>
      <c r="T187" s="24">
        <v>12</v>
      </c>
      <c r="U187" s="24">
        <v>137</v>
      </c>
      <c r="V187" s="24">
        <v>136</v>
      </c>
      <c r="W187" s="19">
        <v>36</v>
      </c>
    </row>
    <row r="188" spans="2:23" x14ac:dyDescent="0.25">
      <c r="B188" s="103"/>
      <c r="C188" s="103"/>
      <c r="D188" s="8" t="s">
        <v>424</v>
      </c>
      <c r="E188" s="4">
        <v>305</v>
      </c>
      <c r="F188" s="8" t="s">
        <v>161</v>
      </c>
      <c r="G188" s="19" t="s">
        <v>357</v>
      </c>
      <c r="H188" s="19" t="s">
        <v>290</v>
      </c>
      <c r="I188" s="9">
        <v>270</v>
      </c>
      <c r="J188" s="9">
        <v>240</v>
      </c>
      <c r="K188" s="9">
        <v>80</v>
      </c>
      <c r="L188" s="30">
        <f t="shared" si="110"/>
        <v>896</v>
      </c>
      <c r="M188" s="67">
        <v>0.34649999450108332</v>
      </c>
      <c r="N188" s="21">
        <f t="shared" si="111"/>
        <v>10366.119897077275</v>
      </c>
      <c r="O188" s="22">
        <f t="shared" si="104"/>
        <v>310.46399507297065</v>
      </c>
      <c r="P188" s="23">
        <f t="shared" si="112"/>
        <v>10676.583892150245</v>
      </c>
      <c r="Q188" s="10" t="str">
        <f t="shared" si="113"/>
        <v>ene 2015</v>
      </c>
      <c r="R188" s="10" t="str">
        <f t="shared" si="114"/>
        <v>feb 2015</v>
      </c>
      <c r="S188" s="24">
        <v>23</v>
      </c>
      <c r="T188" s="24">
        <v>5</v>
      </c>
      <c r="U188" s="24">
        <v>220</v>
      </c>
      <c r="V188" s="24">
        <v>226</v>
      </c>
      <c r="W188" s="19">
        <v>71</v>
      </c>
    </row>
    <row r="189" spans="2:23" x14ac:dyDescent="0.25">
      <c r="B189" s="103"/>
      <c r="C189" s="103"/>
      <c r="D189" s="8" t="s">
        <v>425</v>
      </c>
      <c r="E189" s="4">
        <v>306</v>
      </c>
      <c r="F189" s="8" t="s">
        <v>162</v>
      </c>
      <c r="G189" s="19" t="s">
        <v>357</v>
      </c>
      <c r="H189" s="19" t="s">
        <v>290</v>
      </c>
      <c r="I189" s="9">
        <v>420</v>
      </c>
      <c r="J189" s="9">
        <v>390</v>
      </c>
      <c r="K189" s="9">
        <v>80</v>
      </c>
      <c r="L189" s="30">
        <f t="shared" si="110"/>
        <v>1376</v>
      </c>
      <c r="M189" s="67">
        <v>0.34649999450108332</v>
      </c>
      <c r="N189" s="21">
        <f t="shared" si="111"/>
        <v>16190.292943517652</v>
      </c>
      <c r="O189" s="22">
        <f t="shared" si="104"/>
        <v>476.78399243349065</v>
      </c>
      <c r="P189" s="23">
        <f t="shared" si="112"/>
        <v>16667.076935951143</v>
      </c>
      <c r="Q189" s="10" t="str">
        <f t="shared" si="113"/>
        <v>ene 2015</v>
      </c>
      <c r="R189" s="10" t="str">
        <f t="shared" si="114"/>
        <v>feb 2015</v>
      </c>
      <c r="S189" s="24">
        <v>61</v>
      </c>
      <c r="T189" s="24">
        <v>38</v>
      </c>
      <c r="U189" s="24">
        <v>342</v>
      </c>
      <c r="V189" s="24">
        <v>384</v>
      </c>
      <c r="W189" s="19">
        <v>80</v>
      </c>
    </row>
    <row r="190" spans="2:23" x14ac:dyDescent="0.25">
      <c r="B190" s="103"/>
      <c r="C190" s="103"/>
      <c r="D190" s="8" t="s">
        <v>426</v>
      </c>
      <c r="E190" s="4">
        <v>307</v>
      </c>
      <c r="F190" s="8" t="s">
        <v>163</v>
      </c>
      <c r="G190" s="19" t="s">
        <v>357</v>
      </c>
      <c r="H190" s="19" t="s">
        <v>290</v>
      </c>
      <c r="I190" s="9">
        <v>500</v>
      </c>
      <c r="J190" s="9">
        <v>520</v>
      </c>
      <c r="K190" s="9">
        <v>80</v>
      </c>
      <c r="L190" s="30">
        <f t="shared" si="110"/>
        <v>1712</v>
      </c>
      <c r="M190" s="67">
        <v>0.34649999450108332</v>
      </c>
      <c r="N190" s="21">
        <f t="shared" si="111"/>
        <v>20133.909674016646</v>
      </c>
      <c r="O190" s="22">
        <f t="shared" si="104"/>
        <v>593.20799058585465</v>
      </c>
      <c r="P190" s="23">
        <f t="shared" si="112"/>
        <v>20727.117664602501</v>
      </c>
      <c r="Q190" s="10" t="str">
        <f t="shared" si="113"/>
        <v>ene 2015</v>
      </c>
      <c r="R190" s="10" t="str">
        <f t="shared" si="114"/>
        <v>feb 2015</v>
      </c>
      <c r="S190" s="24">
        <v>35</v>
      </c>
      <c r="T190" s="24">
        <v>12</v>
      </c>
      <c r="U190" s="24">
        <v>402</v>
      </c>
      <c r="V190" s="24">
        <v>478</v>
      </c>
      <c r="W190" s="19">
        <v>73</v>
      </c>
    </row>
    <row r="191" spans="2:23" x14ac:dyDescent="0.25">
      <c r="B191" s="103"/>
      <c r="C191" s="103"/>
      <c r="D191" s="8" t="s">
        <v>427</v>
      </c>
      <c r="E191" s="4">
        <v>308</v>
      </c>
      <c r="F191" s="8" t="s">
        <v>164</v>
      </c>
      <c r="G191" s="19" t="s">
        <v>357</v>
      </c>
      <c r="H191" s="19" t="s">
        <v>290</v>
      </c>
      <c r="I191" s="9">
        <v>1810</v>
      </c>
      <c r="J191" s="9">
        <v>1830</v>
      </c>
      <c r="K191" s="9">
        <v>220</v>
      </c>
      <c r="L191" s="30">
        <f t="shared" si="110"/>
        <v>6044</v>
      </c>
      <c r="M191" s="67">
        <v>0.34649999450108332</v>
      </c>
      <c r="N191" s="21">
        <f t="shared" si="111"/>
        <v>71672.179664211304</v>
      </c>
      <c r="O191" s="22">
        <f t="shared" si="104"/>
        <v>2094.2459667645476</v>
      </c>
      <c r="P191" s="23">
        <f t="shared" si="112"/>
        <v>73766.425630975849</v>
      </c>
      <c r="Q191" s="10" t="str">
        <f t="shared" si="113"/>
        <v>ene 2015</v>
      </c>
      <c r="R191" s="10" t="str">
        <f t="shared" si="114"/>
        <v>feb 2015</v>
      </c>
      <c r="S191" s="24">
        <v>84</v>
      </c>
      <c r="T191" s="24">
        <v>51</v>
      </c>
      <c r="U191" s="24">
        <v>1374</v>
      </c>
      <c r="V191" s="24">
        <v>1601</v>
      </c>
      <c r="W191" s="19">
        <v>218</v>
      </c>
    </row>
    <row r="192" spans="2:23" x14ac:dyDescent="0.25">
      <c r="B192" s="103"/>
      <c r="C192" s="103"/>
      <c r="D192" s="8" t="s">
        <v>428</v>
      </c>
      <c r="E192" s="4">
        <v>309</v>
      </c>
      <c r="F192" s="8" t="s">
        <v>165</v>
      </c>
      <c r="G192" s="19" t="s">
        <v>357</v>
      </c>
      <c r="H192" s="19" t="s">
        <v>290</v>
      </c>
      <c r="I192" s="9">
        <v>2230</v>
      </c>
      <c r="J192" s="9">
        <v>2150</v>
      </c>
      <c r="K192" s="9">
        <v>200</v>
      </c>
      <c r="L192" s="30">
        <f t="shared" si="110"/>
        <v>7208</v>
      </c>
      <c r="M192" s="67">
        <v>0.34649999450108332</v>
      </c>
      <c r="N192" s="21">
        <f t="shared" si="111"/>
        <v>86208.821213552001</v>
      </c>
      <c r="O192" s="22">
        <f t="shared" si="104"/>
        <v>2497.5719603638086</v>
      </c>
      <c r="P192" s="23">
        <f t="shared" si="112"/>
        <v>88706.393173915814</v>
      </c>
      <c r="Q192" s="10" t="str">
        <f t="shared" si="113"/>
        <v>ene 2015</v>
      </c>
      <c r="R192" s="10" t="str">
        <f t="shared" si="114"/>
        <v>feb 2015</v>
      </c>
      <c r="S192" s="24">
        <v>74</v>
      </c>
      <c r="T192" s="24">
        <v>49</v>
      </c>
      <c r="U192" s="24">
        <v>1804</v>
      </c>
      <c r="V192" s="24">
        <v>2018</v>
      </c>
      <c r="W192" s="19">
        <v>198</v>
      </c>
    </row>
    <row r="193" spans="2:23" x14ac:dyDescent="0.25">
      <c r="B193" s="103"/>
      <c r="C193" s="103"/>
      <c r="D193" s="8" t="s">
        <v>429</v>
      </c>
      <c r="E193" s="4">
        <v>300</v>
      </c>
      <c r="F193" s="8" t="s">
        <v>490</v>
      </c>
      <c r="G193" s="19" t="s">
        <v>357</v>
      </c>
      <c r="H193" s="19" t="s">
        <v>290</v>
      </c>
      <c r="I193" s="9">
        <v>10</v>
      </c>
      <c r="J193" s="9">
        <v>10</v>
      </c>
      <c r="K193" s="9">
        <v>40</v>
      </c>
      <c r="L193" s="30">
        <f t="shared" si="110"/>
        <v>72</v>
      </c>
      <c r="M193" s="67">
        <v>0.34649999450108332</v>
      </c>
      <c r="N193" s="21">
        <f t="shared" si="111"/>
        <v>580.79974155756349</v>
      </c>
      <c r="O193" s="22">
        <f t="shared" si="104"/>
        <v>24.947999604077999</v>
      </c>
      <c r="P193" s="23">
        <f t="shared" si="112"/>
        <v>605.74774116164144</v>
      </c>
      <c r="Q193" s="10" t="str">
        <f t="shared" si="113"/>
        <v>ene 2015</v>
      </c>
      <c r="R193" s="10" t="str">
        <f t="shared" si="114"/>
        <v>feb 2015</v>
      </c>
      <c r="S193" s="24"/>
      <c r="T193" s="24"/>
      <c r="U193" s="19">
        <v>0</v>
      </c>
      <c r="V193" s="19">
        <v>0</v>
      </c>
      <c r="W193" s="19">
        <v>31</v>
      </c>
    </row>
    <row r="194" spans="2:23" x14ac:dyDescent="0.25">
      <c r="B194" s="25"/>
      <c r="C194" s="25"/>
      <c r="D194" s="26"/>
      <c r="E194" s="27"/>
      <c r="F194" s="26"/>
      <c r="G194" s="28"/>
      <c r="H194" s="28"/>
      <c r="I194" s="31">
        <f>SUM(I184:I193)</f>
        <v>15270</v>
      </c>
      <c r="J194" s="31">
        <f>SUM(J184:J193)</f>
        <v>14760</v>
      </c>
      <c r="K194" s="31">
        <f>SUM(K184:K193)</f>
        <v>1640</v>
      </c>
      <c r="L194" s="32">
        <f>SUM(L184:L193)</f>
        <v>49688</v>
      </c>
      <c r="M194" s="68"/>
      <c r="N194" s="32">
        <f t="shared" ref="N194:P194" si="115">SUM(N184:N193)</f>
        <v>592252.80992609914</v>
      </c>
      <c r="O194" s="32">
        <f t="shared" si="115"/>
        <v>17216.891726769831</v>
      </c>
      <c r="P194" s="32">
        <f t="shared" si="115"/>
        <v>609469.701652869</v>
      </c>
      <c r="Q194" s="29"/>
      <c r="R194" s="29"/>
      <c r="S194" s="31">
        <f t="shared" ref="S194:W194" si="116">SUM(S184:S193)</f>
        <v>573</v>
      </c>
      <c r="T194" s="31">
        <f t="shared" si="116"/>
        <v>401</v>
      </c>
      <c r="U194" s="31">
        <f t="shared" si="116"/>
        <v>12025</v>
      </c>
      <c r="V194" s="31">
        <f t="shared" si="116"/>
        <v>13418</v>
      </c>
      <c r="W194" s="31">
        <f t="shared" si="116"/>
        <v>1595</v>
      </c>
    </row>
    <row r="195" spans="2:23" x14ac:dyDescent="0.25">
      <c r="B195" s="90" t="s">
        <v>166</v>
      </c>
      <c r="C195" s="90">
        <v>453</v>
      </c>
      <c r="D195" s="8" t="s">
        <v>430</v>
      </c>
      <c r="E195" s="4">
        <v>306</v>
      </c>
      <c r="F195" s="8" t="s">
        <v>169</v>
      </c>
      <c r="G195" s="19" t="s">
        <v>437</v>
      </c>
      <c r="H195" s="19" t="s">
        <v>290</v>
      </c>
      <c r="I195" s="9">
        <v>1480</v>
      </c>
      <c r="J195" s="9">
        <v>1320</v>
      </c>
      <c r="K195" s="9">
        <v>460</v>
      </c>
      <c r="L195" s="30">
        <f t="shared" ref="L195:L203" si="117">$I$283*I195+$J$283*J195+$K$283*K195</f>
        <v>4940</v>
      </c>
      <c r="M195" s="67">
        <v>1.75</v>
      </c>
      <c r="N195" s="21">
        <f t="shared" ref="N195:N203" si="118">$I$284*I195+$J$284*J195+K195*$K$284</f>
        <v>56999.520212180847</v>
      </c>
      <c r="O195" s="22">
        <f t="shared" si="104"/>
        <v>8645</v>
      </c>
      <c r="P195" s="23">
        <f t="shared" ref="P195:P203" si="119">N195+O195</f>
        <v>65644.520212180854</v>
      </c>
      <c r="Q195" s="10" t="str">
        <f t="shared" ref="Q195:Q203" si="120">IF(L195=0," ","ene 2015")</f>
        <v>ene 2015</v>
      </c>
      <c r="R195" s="10" t="str">
        <f t="shared" ref="R195:R203" si="121">IF(L195=0," ","feb 2015")</f>
        <v>feb 2015</v>
      </c>
      <c r="S195" s="24">
        <v>178</v>
      </c>
      <c r="T195" s="24">
        <v>35</v>
      </c>
      <c r="U195" s="24">
        <v>2170</v>
      </c>
      <c r="V195" s="24">
        <v>2235</v>
      </c>
      <c r="W195" s="19">
        <v>456</v>
      </c>
    </row>
    <row r="196" spans="2:23" x14ac:dyDescent="0.25">
      <c r="B196" s="90"/>
      <c r="C196" s="90"/>
      <c r="D196" s="8" t="s">
        <v>431</v>
      </c>
      <c r="E196" s="4">
        <v>301</v>
      </c>
      <c r="F196" s="8" t="s">
        <v>168</v>
      </c>
      <c r="G196" s="19" t="s">
        <v>437</v>
      </c>
      <c r="H196" s="19" t="s">
        <v>290</v>
      </c>
      <c r="I196" s="9">
        <v>3730</v>
      </c>
      <c r="J196" s="9">
        <v>3630</v>
      </c>
      <c r="K196" s="9">
        <v>500</v>
      </c>
      <c r="L196" s="30">
        <f t="shared" si="117"/>
        <v>12276</v>
      </c>
      <c r="M196" s="67">
        <v>1.75</v>
      </c>
      <c r="N196" s="21">
        <f t="shared" si="118"/>
        <v>145559.50677412495</v>
      </c>
      <c r="O196" s="22">
        <f t="shared" si="104"/>
        <v>21483</v>
      </c>
      <c r="P196" s="23">
        <f t="shared" si="119"/>
        <v>167042.50677412495</v>
      </c>
      <c r="Q196" s="10" t="str">
        <f t="shared" si="120"/>
        <v>ene 2015</v>
      </c>
      <c r="R196" s="10" t="str">
        <f t="shared" si="121"/>
        <v>feb 2015</v>
      </c>
      <c r="S196" s="24">
        <v>208</v>
      </c>
      <c r="T196" s="24">
        <v>28</v>
      </c>
      <c r="U196" s="24">
        <v>3271</v>
      </c>
      <c r="V196" s="24">
        <v>3577</v>
      </c>
      <c r="W196" s="19">
        <v>498</v>
      </c>
    </row>
    <row r="197" spans="2:23" x14ac:dyDescent="0.25">
      <c r="B197" s="90"/>
      <c r="C197" s="90"/>
      <c r="D197" s="8" t="s">
        <v>432</v>
      </c>
      <c r="E197" s="4">
        <v>305</v>
      </c>
      <c r="F197" s="8" t="s">
        <v>262</v>
      </c>
      <c r="G197" s="19" t="s">
        <v>437</v>
      </c>
      <c r="H197" s="19" t="s">
        <v>290</v>
      </c>
      <c r="I197" s="9">
        <v>1380</v>
      </c>
      <c r="J197" s="9">
        <v>1260</v>
      </c>
      <c r="K197" s="9">
        <v>270</v>
      </c>
      <c r="L197" s="30">
        <f t="shared" si="117"/>
        <v>4494</v>
      </c>
      <c r="M197" s="67">
        <v>1.75</v>
      </c>
      <c r="N197" s="21">
        <f t="shared" si="118"/>
        <v>52872.173758112927</v>
      </c>
      <c r="O197" s="22">
        <f t="shared" si="104"/>
        <v>7864.5</v>
      </c>
      <c r="P197" s="23">
        <f t="shared" si="119"/>
        <v>60736.673758112927</v>
      </c>
      <c r="Q197" s="10" t="str">
        <f t="shared" si="120"/>
        <v>ene 2015</v>
      </c>
      <c r="R197" s="10" t="str">
        <f t="shared" si="121"/>
        <v>feb 2015</v>
      </c>
      <c r="S197" s="24">
        <v>160</v>
      </c>
      <c r="T197" s="24">
        <v>19</v>
      </c>
      <c r="U197" s="24">
        <v>2012</v>
      </c>
      <c r="V197" s="24">
        <v>2114</v>
      </c>
      <c r="W197" s="19">
        <v>267</v>
      </c>
    </row>
    <row r="198" spans="2:23" x14ac:dyDescent="0.25">
      <c r="B198" s="90"/>
      <c r="C198" s="90"/>
      <c r="D198" s="8" t="s">
        <v>433</v>
      </c>
      <c r="E198" s="4">
        <v>300</v>
      </c>
      <c r="F198" s="8" t="s">
        <v>167</v>
      </c>
      <c r="G198" s="19" t="s">
        <v>437</v>
      </c>
      <c r="H198" s="19" t="s">
        <v>290</v>
      </c>
      <c r="I198" s="9">
        <v>13920</v>
      </c>
      <c r="J198" s="9">
        <v>12550</v>
      </c>
      <c r="K198" s="9">
        <v>1210</v>
      </c>
      <c r="L198" s="30">
        <f t="shared" si="117"/>
        <v>43562</v>
      </c>
      <c r="M198" s="67">
        <v>1.75</v>
      </c>
      <c r="N198" s="21">
        <f t="shared" si="118"/>
        <v>523362.5189511046</v>
      </c>
      <c r="O198" s="22">
        <f t="shared" si="104"/>
        <v>76233.5</v>
      </c>
      <c r="P198" s="23">
        <f t="shared" si="119"/>
        <v>599596.0189511046</v>
      </c>
      <c r="Q198" s="10" t="str">
        <f t="shared" si="120"/>
        <v>ene 2015</v>
      </c>
      <c r="R198" s="10" t="str">
        <f t="shared" si="121"/>
        <v>feb 2015</v>
      </c>
      <c r="S198" s="24">
        <v>438</v>
      </c>
      <c r="T198" s="24">
        <v>81</v>
      </c>
      <c r="U198" s="24">
        <v>11179</v>
      </c>
      <c r="V198" s="24">
        <v>11509</v>
      </c>
      <c r="W198" s="19">
        <v>1210</v>
      </c>
    </row>
    <row r="199" spans="2:23" x14ac:dyDescent="0.25">
      <c r="B199" s="90"/>
      <c r="C199" s="90"/>
      <c r="D199" s="8" t="s">
        <v>433</v>
      </c>
      <c r="E199" s="4">
        <v>300</v>
      </c>
      <c r="F199" s="8" t="s">
        <v>171</v>
      </c>
      <c r="G199" s="19" t="s">
        <v>437</v>
      </c>
      <c r="H199" s="19" t="s">
        <v>290</v>
      </c>
      <c r="I199" s="9">
        <v>170</v>
      </c>
      <c r="J199" s="9">
        <v>200</v>
      </c>
      <c r="K199" s="9">
        <v>30</v>
      </c>
      <c r="L199" s="30">
        <f t="shared" si="117"/>
        <v>622</v>
      </c>
      <c r="M199" s="67">
        <v>1.75</v>
      </c>
      <c r="N199" s="21">
        <f t="shared" si="118"/>
        <v>7247.5552699170576</v>
      </c>
      <c r="O199" s="22">
        <f t="shared" si="104"/>
        <v>1088.5</v>
      </c>
      <c r="P199" s="23">
        <f t="shared" si="119"/>
        <v>8336.0552699170585</v>
      </c>
      <c r="Q199" s="10" t="str">
        <f t="shared" si="120"/>
        <v>ene 2015</v>
      </c>
      <c r="R199" s="10" t="str">
        <f t="shared" si="121"/>
        <v>feb 2015</v>
      </c>
      <c r="S199" s="24">
        <v>21</v>
      </c>
      <c r="T199" s="24">
        <v>0</v>
      </c>
      <c r="U199" s="24">
        <v>171</v>
      </c>
      <c r="V199" s="24">
        <v>201</v>
      </c>
      <c r="W199" s="19">
        <v>28</v>
      </c>
    </row>
    <row r="200" spans="2:23" x14ac:dyDescent="0.25">
      <c r="B200" s="90"/>
      <c r="C200" s="90"/>
      <c r="D200" s="8" t="s">
        <v>434</v>
      </c>
      <c r="E200" s="4">
        <v>303</v>
      </c>
      <c r="F200" s="8" t="s">
        <v>263</v>
      </c>
      <c r="G200" s="19" t="s">
        <v>437</v>
      </c>
      <c r="H200" s="19" t="s">
        <v>290</v>
      </c>
      <c r="I200" s="9">
        <v>2000</v>
      </c>
      <c r="J200" s="9">
        <v>1860</v>
      </c>
      <c r="K200" s="9">
        <v>200</v>
      </c>
      <c r="L200" s="30">
        <f t="shared" si="117"/>
        <v>6376</v>
      </c>
      <c r="M200" s="67">
        <v>1.75</v>
      </c>
      <c r="N200" s="21">
        <f t="shared" si="118"/>
        <v>76273.553215466469</v>
      </c>
      <c r="O200" s="22">
        <f t="shared" si="104"/>
        <v>11158</v>
      </c>
      <c r="P200" s="23">
        <f t="shared" si="119"/>
        <v>87431.553215466469</v>
      </c>
      <c r="Q200" s="10" t="str">
        <f t="shared" si="120"/>
        <v>ene 2015</v>
      </c>
      <c r="R200" s="10" t="str">
        <f t="shared" si="121"/>
        <v>feb 2015</v>
      </c>
      <c r="S200" s="24">
        <v>81</v>
      </c>
      <c r="T200" s="24">
        <v>50</v>
      </c>
      <c r="U200" s="24">
        <v>1688</v>
      </c>
      <c r="V200" s="24">
        <v>1799</v>
      </c>
      <c r="W200" s="19">
        <v>200</v>
      </c>
    </row>
    <row r="201" spans="2:23" x14ac:dyDescent="0.25">
      <c r="B201" s="90"/>
      <c r="C201" s="90"/>
      <c r="D201" s="8" t="s">
        <v>435</v>
      </c>
      <c r="E201" s="4">
        <v>304</v>
      </c>
      <c r="F201" s="8" t="s">
        <v>170</v>
      </c>
      <c r="G201" s="19" t="s">
        <v>437</v>
      </c>
      <c r="H201" s="19" t="s">
        <v>290</v>
      </c>
      <c r="I201" s="9">
        <v>2630</v>
      </c>
      <c r="J201" s="9">
        <v>2360</v>
      </c>
      <c r="K201" s="9">
        <v>330</v>
      </c>
      <c r="L201" s="30">
        <f t="shared" si="117"/>
        <v>8314</v>
      </c>
      <c r="M201" s="67">
        <v>1.75</v>
      </c>
      <c r="N201" s="21">
        <f t="shared" si="118"/>
        <v>99183.558135615996</v>
      </c>
      <c r="O201" s="22">
        <f t="shared" si="104"/>
        <v>14549.5</v>
      </c>
      <c r="P201" s="23">
        <f t="shared" si="119"/>
        <v>113733.058135616</v>
      </c>
      <c r="Q201" s="10" t="str">
        <f t="shared" si="120"/>
        <v>ene 2015</v>
      </c>
      <c r="R201" s="10" t="str">
        <f t="shared" si="121"/>
        <v>feb 2015</v>
      </c>
      <c r="S201" s="24">
        <v>129</v>
      </c>
      <c r="T201" s="24">
        <v>20</v>
      </c>
      <c r="U201" s="24">
        <v>1994</v>
      </c>
      <c r="V201" s="24">
        <v>2040</v>
      </c>
      <c r="W201" s="19">
        <v>326</v>
      </c>
    </row>
    <row r="202" spans="2:23" x14ac:dyDescent="0.25">
      <c r="B202" s="90"/>
      <c r="C202" s="90"/>
      <c r="D202" s="8" t="s">
        <v>436</v>
      </c>
      <c r="E202" s="4">
        <v>302</v>
      </c>
      <c r="F202" s="8" t="s">
        <v>264</v>
      </c>
      <c r="G202" s="19" t="s">
        <v>437</v>
      </c>
      <c r="H202" s="19" t="s">
        <v>290</v>
      </c>
      <c r="I202" s="9">
        <v>2380</v>
      </c>
      <c r="J202" s="9">
        <v>2610</v>
      </c>
      <c r="K202" s="9">
        <v>240</v>
      </c>
      <c r="L202" s="30">
        <f t="shared" si="117"/>
        <v>8224</v>
      </c>
      <c r="M202" s="67">
        <v>1.75</v>
      </c>
      <c r="N202" s="21">
        <f t="shared" si="118"/>
        <v>97417.340653984866</v>
      </c>
      <c r="O202" s="22">
        <f t="shared" si="104"/>
        <v>14392</v>
      </c>
      <c r="P202" s="23">
        <f t="shared" si="119"/>
        <v>111809.34065398487</v>
      </c>
      <c r="Q202" s="10" t="str">
        <f t="shared" si="120"/>
        <v>ene 2015</v>
      </c>
      <c r="R202" s="10" t="str">
        <f t="shared" si="121"/>
        <v>feb 2015</v>
      </c>
      <c r="S202" s="24">
        <v>127</v>
      </c>
      <c r="T202" s="24">
        <v>37</v>
      </c>
      <c r="U202" s="24">
        <v>1837</v>
      </c>
      <c r="V202" s="24">
        <v>2362</v>
      </c>
      <c r="W202" s="19">
        <v>240</v>
      </c>
    </row>
    <row r="203" spans="2:23" x14ac:dyDescent="0.25">
      <c r="B203" s="90"/>
      <c r="C203" s="90"/>
      <c r="D203" s="8" t="s">
        <v>433</v>
      </c>
      <c r="E203" s="4">
        <v>300</v>
      </c>
      <c r="F203" s="8" t="s">
        <v>249</v>
      </c>
      <c r="G203" s="19" t="s">
        <v>437</v>
      </c>
      <c r="H203" s="19" t="s">
        <v>290</v>
      </c>
      <c r="I203" s="9">
        <v>10</v>
      </c>
      <c r="J203" s="9">
        <v>10</v>
      </c>
      <c r="K203" s="9">
        <v>40</v>
      </c>
      <c r="L203" s="30">
        <f t="shared" si="117"/>
        <v>72</v>
      </c>
      <c r="M203" s="67">
        <v>1.75</v>
      </c>
      <c r="N203" s="21">
        <f t="shared" si="118"/>
        <v>580.79974155756349</v>
      </c>
      <c r="O203" s="22">
        <f t="shared" si="104"/>
        <v>126</v>
      </c>
      <c r="P203" s="23">
        <f t="shared" si="119"/>
        <v>706.79974155756349</v>
      </c>
      <c r="Q203" s="10" t="str">
        <f t="shared" si="120"/>
        <v>ene 2015</v>
      </c>
      <c r="R203" s="10" t="str">
        <f t="shared" si="121"/>
        <v>feb 2015</v>
      </c>
      <c r="S203" s="24"/>
      <c r="T203" s="24"/>
      <c r="U203" s="19">
        <v>0</v>
      </c>
      <c r="V203" s="19">
        <v>0</v>
      </c>
      <c r="W203" s="19">
        <v>33</v>
      </c>
    </row>
    <row r="204" spans="2:23" x14ac:dyDescent="0.25">
      <c r="B204" s="25"/>
      <c r="C204" s="25"/>
      <c r="D204" s="26"/>
      <c r="E204" s="27"/>
      <c r="F204" s="26"/>
      <c r="G204" s="28"/>
      <c r="H204" s="28"/>
      <c r="I204" s="31">
        <f>SUM(I195:I203)</f>
        <v>27700</v>
      </c>
      <c r="J204" s="31">
        <f>SUM(J195:J203)</f>
        <v>25800</v>
      </c>
      <c r="K204" s="31">
        <f>SUM(K195:K203)</f>
        <v>3280</v>
      </c>
      <c r="L204" s="32">
        <f>SUM(L195:L203)</f>
        <v>88880</v>
      </c>
      <c r="M204" s="68"/>
      <c r="N204" s="32">
        <f t="shared" ref="N204:P204" si="122">SUM(N195:N203)</f>
        <v>1059496.5267120653</v>
      </c>
      <c r="O204" s="32">
        <f t="shared" si="122"/>
        <v>155540</v>
      </c>
      <c r="P204" s="32">
        <f t="shared" si="122"/>
        <v>1215036.5267120651</v>
      </c>
      <c r="Q204" s="29"/>
      <c r="R204" s="29"/>
      <c r="S204" s="31">
        <f t="shared" ref="S204:W204" si="123">SUM(S195:S203)</f>
        <v>1342</v>
      </c>
      <c r="T204" s="31">
        <f t="shared" si="123"/>
        <v>270</v>
      </c>
      <c r="U204" s="31">
        <f t="shared" si="123"/>
        <v>24322</v>
      </c>
      <c r="V204" s="31">
        <f t="shared" si="123"/>
        <v>25837</v>
      </c>
      <c r="W204" s="31">
        <f t="shared" si="123"/>
        <v>3258</v>
      </c>
    </row>
    <row r="205" spans="2:23" x14ac:dyDescent="0.25">
      <c r="B205" s="94" t="s">
        <v>172</v>
      </c>
      <c r="C205" s="90">
        <v>454</v>
      </c>
      <c r="D205" s="8" t="s">
        <v>438</v>
      </c>
      <c r="E205" s="4">
        <v>300</v>
      </c>
      <c r="F205" s="8" t="s">
        <v>174</v>
      </c>
      <c r="G205" s="19" t="s">
        <v>323</v>
      </c>
      <c r="H205" s="19" t="s">
        <v>290</v>
      </c>
      <c r="I205" s="9">
        <v>280</v>
      </c>
      <c r="J205" s="9">
        <v>320</v>
      </c>
      <c r="K205" s="9">
        <v>50</v>
      </c>
      <c r="L205" s="30">
        <f>$I$283*I205+$J$283*J205+$K$283*K205</f>
        <v>1010</v>
      </c>
      <c r="M205" s="67">
        <v>1.4</v>
      </c>
      <c r="N205" s="21">
        <f>$I$284*I205+$J$284*J205+K205*$K$284</f>
        <v>11782.35449435026</v>
      </c>
      <c r="O205" s="22">
        <f t="shared" ref="O205:O208" si="124">+$M205*$L205</f>
        <v>1414</v>
      </c>
      <c r="P205" s="23">
        <f t="shared" ref="P205:P208" si="125">N205+O205</f>
        <v>13196.35449435026</v>
      </c>
      <c r="Q205" s="10" t="str">
        <f t="shared" ref="Q205:Q208" si="126">IF(L205=0," ","ene 2015")</f>
        <v>ene 2015</v>
      </c>
      <c r="R205" s="10" t="str">
        <f t="shared" ref="R205:R208" si="127">IF(L205=0," ","feb 2015")</f>
        <v>feb 2015</v>
      </c>
      <c r="S205" s="24">
        <v>26</v>
      </c>
      <c r="T205" s="24">
        <v>2</v>
      </c>
      <c r="U205" s="24">
        <v>247</v>
      </c>
      <c r="V205" s="24">
        <v>308</v>
      </c>
      <c r="W205" s="19">
        <v>44</v>
      </c>
    </row>
    <row r="206" spans="2:23" x14ac:dyDescent="0.25">
      <c r="B206" s="95"/>
      <c r="C206" s="90"/>
      <c r="D206" s="8" t="s">
        <v>438</v>
      </c>
      <c r="E206" s="4">
        <v>300</v>
      </c>
      <c r="F206" s="8" t="s">
        <v>175</v>
      </c>
      <c r="G206" s="19" t="s">
        <v>323</v>
      </c>
      <c r="H206" s="19" t="s">
        <v>290</v>
      </c>
      <c r="I206" s="9">
        <v>240</v>
      </c>
      <c r="J206" s="9">
        <v>250</v>
      </c>
      <c r="K206" s="9">
        <v>40</v>
      </c>
      <c r="L206" s="30">
        <f>$I$283*I206+$J$283*J206+$K$283*K206</f>
        <v>824</v>
      </c>
      <c r="M206" s="67">
        <v>1.4</v>
      </c>
      <c r="N206" s="21">
        <f>$I$284*I206+$J$284*J206+K206*$K$284</f>
        <v>9678.6766339122987</v>
      </c>
      <c r="O206" s="22">
        <f t="shared" si="124"/>
        <v>1153.5999999999999</v>
      </c>
      <c r="P206" s="23">
        <f t="shared" si="125"/>
        <v>10832.276633912299</v>
      </c>
      <c r="Q206" s="10" t="str">
        <f t="shared" si="126"/>
        <v>ene 2015</v>
      </c>
      <c r="R206" s="10" t="str">
        <f t="shared" si="127"/>
        <v>feb 2015</v>
      </c>
      <c r="S206" s="24">
        <v>15</v>
      </c>
      <c r="T206" s="24">
        <v>4</v>
      </c>
      <c r="U206" s="24">
        <v>216</v>
      </c>
      <c r="V206" s="24">
        <v>260</v>
      </c>
      <c r="W206" s="19">
        <v>34</v>
      </c>
    </row>
    <row r="207" spans="2:23" x14ac:dyDescent="0.25">
      <c r="B207" s="95"/>
      <c r="C207" s="90"/>
      <c r="D207" s="8" t="s">
        <v>438</v>
      </c>
      <c r="E207" s="4">
        <v>300</v>
      </c>
      <c r="F207" s="8" t="s">
        <v>173</v>
      </c>
      <c r="G207" s="19" t="s">
        <v>323</v>
      </c>
      <c r="H207" s="19" t="s">
        <v>290</v>
      </c>
      <c r="I207" s="9">
        <v>2830</v>
      </c>
      <c r="J207" s="9">
        <v>2940</v>
      </c>
      <c r="K207" s="9">
        <v>280</v>
      </c>
      <c r="L207" s="30">
        <f>$I$283*I207+$J$283*J207+$K$283*K207</f>
        <v>9512</v>
      </c>
      <c r="M207" s="67">
        <v>1.4</v>
      </c>
      <c r="N207" s="21">
        <f>$I$284*I207+$J$284*J207+K207*$K$284</f>
        <v>113072.6426780136</v>
      </c>
      <c r="O207" s="22">
        <f t="shared" si="124"/>
        <v>13316.8</v>
      </c>
      <c r="P207" s="23">
        <f t="shared" si="125"/>
        <v>126389.4426780136</v>
      </c>
      <c r="Q207" s="10" t="str">
        <f t="shared" si="126"/>
        <v>ene 2015</v>
      </c>
      <c r="R207" s="10" t="str">
        <f t="shared" si="127"/>
        <v>feb 2015</v>
      </c>
      <c r="S207" s="24">
        <v>82</v>
      </c>
      <c r="T207" s="24">
        <v>28</v>
      </c>
      <c r="U207" s="24">
        <v>2224</v>
      </c>
      <c r="V207" s="24">
        <v>2674</v>
      </c>
      <c r="W207" s="19">
        <v>280</v>
      </c>
    </row>
    <row r="208" spans="2:23" x14ac:dyDescent="0.25">
      <c r="B208" s="96"/>
      <c r="C208" s="90"/>
      <c r="D208" s="8" t="s">
        <v>438</v>
      </c>
      <c r="E208" s="4">
        <v>300</v>
      </c>
      <c r="F208" s="8" t="s">
        <v>250</v>
      </c>
      <c r="G208" s="19" t="s">
        <v>323</v>
      </c>
      <c r="H208" s="19" t="s">
        <v>290</v>
      </c>
      <c r="I208" s="9">
        <v>10</v>
      </c>
      <c r="J208" s="9">
        <v>10</v>
      </c>
      <c r="K208" s="9">
        <v>30</v>
      </c>
      <c r="L208" s="30">
        <f>$I$283*I208+$J$283*J208+$K$283*K208</f>
        <v>62</v>
      </c>
      <c r="M208" s="67">
        <v>1.4</v>
      </c>
      <c r="N208" s="21">
        <f>$I$284*I208+$J$284*J208+K208*$K$284</f>
        <v>532.66935694217887</v>
      </c>
      <c r="O208" s="22">
        <f t="shared" si="124"/>
        <v>86.8</v>
      </c>
      <c r="P208" s="23">
        <f t="shared" si="125"/>
        <v>619.46935694217882</v>
      </c>
      <c r="Q208" s="10" t="str">
        <f t="shared" si="126"/>
        <v>ene 2015</v>
      </c>
      <c r="R208" s="10" t="str">
        <f t="shared" si="127"/>
        <v>feb 2015</v>
      </c>
      <c r="S208" s="24"/>
      <c r="T208" s="24"/>
      <c r="U208" s="19">
        <v>0</v>
      </c>
      <c r="V208" s="19">
        <v>0</v>
      </c>
      <c r="W208" s="19">
        <v>24</v>
      </c>
    </row>
    <row r="209" spans="2:23" x14ac:dyDescent="0.25">
      <c r="B209" s="25"/>
      <c r="C209" s="25"/>
      <c r="D209" s="26"/>
      <c r="E209" s="27"/>
      <c r="F209" s="26"/>
      <c r="G209" s="28"/>
      <c r="H209" s="28"/>
      <c r="I209" s="31">
        <f>SUM(I205:I208)</f>
        <v>3360</v>
      </c>
      <c r="J209" s="31">
        <f>SUM(J205:J208)</f>
        <v>3520</v>
      </c>
      <c r="K209" s="31">
        <f>SUM(K205:K208)</f>
        <v>400</v>
      </c>
      <c r="L209" s="32">
        <f>SUM(L205:L208)</f>
        <v>11408</v>
      </c>
      <c r="M209" s="68"/>
      <c r="N209" s="32">
        <f t="shared" ref="N209:P209" si="128">SUM(N205:N208)</f>
        <v>135066.34316321832</v>
      </c>
      <c r="O209" s="32">
        <f t="shared" si="128"/>
        <v>15971.199999999999</v>
      </c>
      <c r="P209" s="32">
        <f t="shared" si="128"/>
        <v>151037.54316321833</v>
      </c>
      <c r="Q209" s="29"/>
      <c r="R209" s="29"/>
      <c r="S209" s="31">
        <f t="shared" ref="S209:W209" si="129">SUM(S205:S208)</f>
        <v>123</v>
      </c>
      <c r="T209" s="31">
        <f t="shared" si="129"/>
        <v>34</v>
      </c>
      <c r="U209" s="31">
        <f t="shared" si="129"/>
        <v>2687</v>
      </c>
      <c r="V209" s="31">
        <f t="shared" si="129"/>
        <v>3242</v>
      </c>
      <c r="W209" s="31">
        <f t="shared" si="129"/>
        <v>382</v>
      </c>
    </row>
    <row r="210" spans="2:23" x14ac:dyDescent="0.25">
      <c r="B210" s="98" t="s">
        <v>176</v>
      </c>
      <c r="C210" s="98">
        <v>455</v>
      </c>
      <c r="D210" s="2" t="s">
        <v>439</v>
      </c>
      <c r="E210" s="4">
        <v>303</v>
      </c>
      <c r="F210" s="20" t="s">
        <v>178</v>
      </c>
      <c r="G210" s="19" t="s">
        <v>327</v>
      </c>
      <c r="H210" s="19" t="s">
        <v>290</v>
      </c>
      <c r="I210" s="9">
        <v>170</v>
      </c>
      <c r="J210" s="9">
        <v>190</v>
      </c>
      <c r="K210" s="9">
        <v>70</v>
      </c>
      <c r="L210" s="30">
        <f>$I$283*I210+$J$283*J210+$K$283*K210</f>
        <v>646</v>
      </c>
      <c r="M210" s="67">
        <v>0.77</v>
      </c>
      <c r="N210" s="21">
        <f>$I$284*I210+$J$284*J210+K210*$K$284</f>
        <v>7272.5985872324363</v>
      </c>
      <c r="O210" s="22">
        <f t="shared" ref="O210:O213" si="130">+$M210*$L210</f>
        <v>497.42</v>
      </c>
      <c r="P210" s="23">
        <f t="shared" ref="P210:P213" si="131">N210+O210</f>
        <v>7770.0185872324364</v>
      </c>
      <c r="Q210" s="10" t="str">
        <f t="shared" ref="Q210:Q213" si="132">IF(L210=0," ","ene 2015")</f>
        <v>ene 2015</v>
      </c>
      <c r="R210" s="10" t="str">
        <f t="shared" ref="R210:R213" si="133">IF(L210=0," ","feb 2015")</f>
        <v>feb 2015</v>
      </c>
      <c r="S210" s="24">
        <v>42</v>
      </c>
      <c r="T210" s="24">
        <v>13</v>
      </c>
      <c r="U210" s="24">
        <v>136</v>
      </c>
      <c r="V210" s="24">
        <v>182</v>
      </c>
      <c r="W210" s="19">
        <v>67</v>
      </c>
    </row>
    <row r="211" spans="2:23" x14ac:dyDescent="0.25">
      <c r="B211" s="99"/>
      <c r="C211" s="99"/>
      <c r="D211" s="2" t="s">
        <v>440</v>
      </c>
      <c r="E211" s="4">
        <v>301</v>
      </c>
      <c r="F211" s="20" t="s">
        <v>179</v>
      </c>
      <c r="G211" s="19" t="s">
        <v>327</v>
      </c>
      <c r="H211" s="19" t="s">
        <v>290</v>
      </c>
      <c r="I211" s="9">
        <v>1330</v>
      </c>
      <c r="J211" s="9">
        <v>1250</v>
      </c>
      <c r="K211" s="9">
        <v>120</v>
      </c>
      <c r="L211" s="30">
        <f>$I$283*I211+$J$283*J211+$K$283*K211</f>
        <v>4248</v>
      </c>
      <c r="M211" s="67">
        <v>0.77</v>
      </c>
      <c r="N211" s="21">
        <f>$I$284*I211+$J$284*J211+K211*$K$284</f>
        <v>50878.739857986671</v>
      </c>
      <c r="O211" s="22">
        <f t="shared" si="130"/>
        <v>3270.96</v>
      </c>
      <c r="P211" s="23">
        <f t="shared" si="131"/>
        <v>54149.69985798667</v>
      </c>
      <c r="Q211" s="10" t="str">
        <f t="shared" si="132"/>
        <v>ene 2015</v>
      </c>
      <c r="R211" s="10" t="str">
        <f t="shared" si="133"/>
        <v>feb 2015</v>
      </c>
      <c r="S211" s="24">
        <v>27</v>
      </c>
      <c r="T211" s="24">
        <v>9</v>
      </c>
      <c r="U211" s="24">
        <v>1029</v>
      </c>
      <c r="V211" s="24">
        <v>1113</v>
      </c>
      <c r="W211" s="19">
        <v>116</v>
      </c>
    </row>
    <row r="212" spans="2:23" x14ac:dyDescent="0.25">
      <c r="B212" s="99"/>
      <c r="C212" s="99"/>
      <c r="D212" s="2" t="s">
        <v>441</v>
      </c>
      <c r="E212" s="4">
        <v>302</v>
      </c>
      <c r="F212" s="20" t="s">
        <v>177</v>
      </c>
      <c r="G212" s="19" t="s">
        <v>327</v>
      </c>
      <c r="H212" s="19" t="s">
        <v>290</v>
      </c>
      <c r="I212" s="9">
        <v>1560</v>
      </c>
      <c r="J212" s="9">
        <v>1550</v>
      </c>
      <c r="K212" s="9">
        <v>220</v>
      </c>
      <c r="L212" s="30">
        <f>$I$283*I212+$J$283*J212+$K$283*K212</f>
        <v>5196</v>
      </c>
      <c r="M212" s="67">
        <v>0.77</v>
      </c>
      <c r="N212" s="21">
        <f>$I$284*I212+$J$284*J212+K212*$K$284</f>
        <v>61462.789923372206</v>
      </c>
      <c r="O212" s="22">
        <f t="shared" si="130"/>
        <v>4000.92</v>
      </c>
      <c r="P212" s="23">
        <f t="shared" si="131"/>
        <v>65463.709923372204</v>
      </c>
      <c r="Q212" s="10" t="str">
        <f t="shared" si="132"/>
        <v>ene 2015</v>
      </c>
      <c r="R212" s="10" t="str">
        <f t="shared" si="133"/>
        <v>feb 2015</v>
      </c>
      <c r="S212" s="24">
        <v>83</v>
      </c>
      <c r="T212" s="24">
        <v>14</v>
      </c>
      <c r="U212" s="24">
        <v>1241</v>
      </c>
      <c r="V212" s="24">
        <v>1434</v>
      </c>
      <c r="W212" s="19">
        <v>213</v>
      </c>
    </row>
    <row r="213" spans="2:23" x14ac:dyDescent="0.25">
      <c r="B213" s="99"/>
      <c r="C213" s="99"/>
      <c r="D213" s="2" t="s">
        <v>442</v>
      </c>
      <c r="E213" s="4">
        <v>300</v>
      </c>
      <c r="F213" s="20" t="s">
        <v>251</v>
      </c>
      <c r="G213" s="19" t="s">
        <v>327</v>
      </c>
      <c r="H213" s="19" t="s">
        <v>290</v>
      </c>
      <c r="I213" s="9">
        <v>10</v>
      </c>
      <c r="J213" s="9">
        <v>10</v>
      </c>
      <c r="K213" s="9">
        <v>30</v>
      </c>
      <c r="L213" s="30">
        <f>$I$283*I213+$J$283*J213+$K$283*K213</f>
        <v>62</v>
      </c>
      <c r="M213" s="67">
        <v>0.77</v>
      </c>
      <c r="N213" s="21">
        <f>$I$284*I213+$J$284*J213+K213*$K$284</f>
        <v>532.66935694217887</v>
      </c>
      <c r="O213" s="22">
        <f t="shared" si="130"/>
        <v>47.74</v>
      </c>
      <c r="P213" s="23">
        <f t="shared" si="131"/>
        <v>580.40935694217887</v>
      </c>
      <c r="Q213" s="10" t="str">
        <f t="shared" si="132"/>
        <v>ene 2015</v>
      </c>
      <c r="R213" s="10" t="str">
        <f t="shared" si="133"/>
        <v>feb 2015</v>
      </c>
      <c r="S213" s="8"/>
      <c r="T213" s="8"/>
      <c r="U213" s="19">
        <v>0</v>
      </c>
      <c r="V213" s="19">
        <v>0</v>
      </c>
      <c r="W213" s="19">
        <v>23</v>
      </c>
    </row>
    <row r="214" spans="2:23" x14ac:dyDescent="0.25">
      <c r="B214" s="25"/>
      <c r="C214" s="25"/>
      <c r="D214" s="26"/>
      <c r="E214" s="27"/>
      <c r="F214" s="26"/>
      <c r="G214" s="28"/>
      <c r="H214" s="28"/>
      <c r="I214" s="31">
        <f>SUM(I210:I213)</f>
        <v>3070</v>
      </c>
      <c r="J214" s="31">
        <f>SUM(J210:J213)</f>
        <v>3000</v>
      </c>
      <c r="K214" s="31">
        <f>SUM(K210:K213)</f>
        <v>440</v>
      </c>
      <c r="L214" s="32">
        <f>SUM(L210:L213)</f>
        <v>10152</v>
      </c>
      <c r="M214" s="68"/>
      <c r="N214" s="32">
        <f t="shared" ref="N214:P214" si="134">SUM(N210:N213)</f>
        <v>120146.79772553348</v>
      </c>
      <c r="O214" s="32">
        <f t="shared" si="134"/>
        <v>7817.04</v>
      </c>
      <c r="P214" s="32">
        <f t="shared" si="134"/>
        <v>127963.83772553349</v>
      </c>
      <c r="Q214" s="29"/>
      <c r="R214" s="29"/>
      <c r="S214" s="31">
        <f t="shared" ref="S214:W214" si="135">SUM(S210:S213)</f>
        <v>152</v>
      </c>
      <c r="T214" s="31">
        <f t="shared" si="135"/>
        <v>36</v>
      </c>
      <c r="U214" s="31">
        <f t="shared" si="135"/>
        <v>2406</v>
      </c>
      <c r="V214" s="31">
        <f t="shared" si="135"/>
        <v>2729</v>
      </c>
      <c r="W214" s="31">
        <f t="shared" si="135"/>
        <v>419</v>
      </c>
    </row>
    <row r="215" spans="2:23" x14ac:dyDescent="0.25">
      <c r="B215" s="90" t="s">
        <v>180</v>
      </c>
      <c r="C215" s="90">
        <v>456</v>
      </c>
      <c r="D215" s="2" t="s">
        <v>443</v>
      </c>
      <c r="E215" s="4">
        <v>302</v>
      </c>
      <c r="F215" s="8" t="s">
        <v>182</v>
      </c>
      <c r="G215" s="19" t="s">
        <v>340</v>
      </c>
      <c r="H215" s="19" t="s">
        <v>290</v>
      </c>
      <c r="I215" s="9">
        <v>490</v>
      </c>
      <c r="J215" s="9">
        <v>400</v>
      </c>
      <c r="K215" s="9">
        <v>90</v>
      </c>
      <c r="L215" s="30">
        <f>$I$283*I215+$J$283*J215+$K$283*K215</f>
        <v>1514</v>
      </c>
      <c r="M215" s="67">
        <v>0.69</v>
      </c>
      <c r="N215" s="21">
        <f>$I$284*I215+$J$284*J215+K215*$K$284</f>
        <v>17951.501422928257</v>
      </c>
      <c r="O215" s="22">
        <f t="shared" ref="O215:O218" si="136">+$M215*$L215</f>
        <v>1044.6599999999999</v>
      </c>
      <c r="P215" s="23">
        <f t="shared" ref="P215:P218" si="137">N215+O215</f>
        <v>18996.161422928257</v>
      </c>
      <c r="Q215" s="10" t="str">
        <f t="shared" ref="Q215:Q218" si="138">IF(L215=0," ","ene 2015")</f>
        <v>ene 2015</v>
      </c>
      <c r="R215" s="10" t="str">
        <f t="shared" ref="R215:R218" si="139">IF(L215=0," ","feb 2015")</f>
        <v>feb 2015</v>
      </c>
      <c r="S215" s="24">
        <v>59</v>
      </c>
      <c r="T215" s="24">
        <v>43</v>
      </c>
      <c r="U215" s="24">
        <v>455</v>
      </c>
      <c r="V215" s="24">
        <v>410</v>
      </c>
      <c r="W215" s="19">
        <v>87</v>
      </c>
    </row>
    <row r="216" spans="2:23" x14ac:dyDescent="0.25">
      <c r="B216" s="90"/>
      <c r="C216" s="90"/>
      <c r="D216" s="2" t="s">
        <v>444</v>
      </c>
      <c r="E216" s="4">
        <v>301</v>
      </c>
      <c r="F216" s="8" t="s">
        <v>183</v>
      </c>
      <c r="G216" s="19" t="s">
        <v>340</v>
      </c>
      <c r="H216" s="19" t="s">
        <v>290</v>
      </c>
      <c r="I216" s="9">
        <v>2750</v>
      </c>
      <c r="J216" s="9">
        <v>2970</v>
      </c>
      <c r="K216" s="9">
        <v>340</v>
      </c>
      <c r="L216" s="30">
        <f>$I$283*I216+$J$283*J216+$K$283*K216</f>
        <v>9492</v>
      </c>
      <c r="M216" s="67">
        <v>0.69</v>
      </c>
      <c r="N216" s="21">
        <f>$I$284*I216+$J$284*J216+K216*$K$284</f>
        <v>112097.45979354547</v>
      </c>
      <c r="O216" s="22">
        <f t="shared" si="136"/>
        <v>6549.48</v>
      </c>
      <c r="P216" s="23">
        <f t="shared" si="137"/>
        <v>118646.93979354546</v>
      </c>
      <c r="Q216" s="10" t="str">
        <f t="shared" si="138"/>
        <v>ene 2015</v>
      </c>
      <c r="R216" s="10" t="str">
        <f t="shared" si="139"/>
        <v>feb 2015</v>
      </c>
      <c r="S216" s="24">
        <v>143</v>
      </c>
      <c r="T216" s="24">
        <v>100</v>
      </c>
      <c r="U216" s="24">
        <v>1802</v>
      </c>
      <c r="V216" s="24">
        <v>2219</v>
      </c>
      <c r="W216" s="19">
        <v>333</v>
      </c>
    </row>
    <row r="217" spans="2:23" x14ac:dyDescent="0.25">
      <c r="B217" s="90"/>
      <c r="C217" s="90"/>
      <c r="D217" s="2" t="s">
        <v>445</v>
      </c>
      <c r="E217" s="4">
        <v>303</v>
      </c>
      <c r="F217" s="8" t="s">
        <v>181</v>
      </c>
      <c r="G217" s="19" t="s">
        <v>340</v>
      </c>
      <c r="H217" s="19" t="s">
        <v>290</v>
      </c>
      <c r="I217" s="9">
        <v>2700</v>
      </c>
      <c r="J217" s="9">
        <v>2580</v>
      </c>
      <c r="K217" s="9">
        <v>270</v>
      </c>
      <c r="L217" s="30">
        <f>$I$283*I217+$J$283*J217+$K$283*K217</f>
        <v>8718</v>
      </c>
      <c r="M217" s="67">
        <v>0.69</v>
      </c>
      <c r="N217" s="21">
        <f>$I$284*I217+$J$284*J217+K217*$K$284</f>
        <v>104124.89656678824</v>
      </c>
      <c r="O217" s="22">
        <f t="shared" si="136"/>
        <v>6015.4199999999992</v>
      </c>
      <c r="P217" s="23">
        <f t="shared" si="137"/>
        <v>110140.31656678824</v>
      </c>
      <c r="Q217" s="10" t="str">
        <f t="shared" si="138"/>
        <v>ene 2015</v>
      </c>
      <c r="R217" s="10" t="str">
        <f t="shared" si="139"/>
        <v>feb 2015</v>
      </c>
      <c r="S217" s="24">
        <v>124</v>
      </c>
      <c r="T217" s="24">
        <v>86</v>
      </c>
      <c r="U217" s="24">
        <v>2170</v>
      </c>
      <c r="V217" s="24">
        <v>2410</v>
      </c>
      <c r="W217" s="19">
        <v>269</v>
      </c>
    </row>
    <row r="218" spans="2:23" x14ac:dyDescent="0.25">
      <c r="B218" s="90"/>
      <c r="C218" s="90"/>
      <c r="D218" s="2" t="s">
        <v>446</v>
      </c>
      <c r="E218" s="4">
        <v>300</v>
      </c>
      <c r="F218" s="8" t="s">
        <v>252</v>
      </c>
      <c r="G218" s="19" t="s">
        <v>340</v>
      </c>
      <c r="H218" s="19" t="s">
        <v>290</v>
      </c>
      <c r="I218" s="9">
        <v>10</v>
      </c>
      <c r="J218" s="9">
        <v>10</v>
      </c>
      <c r="K218" s="9">
        <v>20</v>
      </c>
      <c r="L218" s="30">
        <f>$I$283*I218+$J$283*J218+$K$283*K218</f>
        <v>52</v>
      </c>
      <c r="M218" s="67">
        <v>0.69</v>
      </c>
      <c r="N218" s="21">
        <f>$I$284*I218+$J$284*J218+K218*$K$284</f>
        <v>484.53897232679424</v>
      </c>
      <c r="O218" s="22">
        <f t="shared" si="136"/>
        <v>35.879999999999995</v>
      </c>
      <c r="P218" s="23">
        <f t="shared" si="137"/>
        <v>520.41897232679423</v>
      </c>
      <c r="Q218" s="10" t="str">
        <f t="shared" si="138"/>
        <v>ene 2015</v>
      </c>
      <c r="R218" s="10" t="str">
        <f t="shared" si="139"/>
        <v>feb 2015</v>
      </c>
      <c r="S218" s="24"/>
      <c r="T218" s="24"/>
      <c r="U218" s="19">
        <v>0</v>
      </c>
      <c r="V218" s="19">
        <v>0</v>
      </c>
      <c r="W218" s="19">
        <v>17</v>
      </c>
    </row>
    <row r="219" spans="2:23" x14ac:dyDescent="0.25">
      <c r="B219" s="25"/>
      <c r="C219" s="25"/>
      <c r="D219" s="26"/>
      <c r="E219" s="27"/>
      <c r="F219" s="26"/>
      <c r="G219" s="28"/>
      <c r="H219" s="28"/>
      <c r="I219" s="31">
        <f>SUM(I215:I218)</f>
        <v>5950</v>
      </c>
      <c r="J219" s="31">
        <f>SUM(J215:J218)</f>
        <v>5960</v>
      </c>
      <c r="K219" s="31">
        <f>SUM(K215:K218)</f>
        <v>720</v>
      </c>
      <c r="L219" s="32">
        <f>SUM(L215:L218)</f>
        <v>19776</v>
      </c>
      <c r="M219" s="68"/>
      <c r="N219" s="32">
        <f t="shared" ref="N219:P219" si="140">SUM(N215:N218)</f>
        <v>234658.39675558876</v>
      </c>
      <c r="O219" s="32">
        <f t="shared" si="140"/>
        <v>13645.439999999997</v>
      </c>
      <c r="P219" s="32">
        <f t="shared" si="140"/>
        <v>248303.83675558877</v>
      </c>
      <c r="Q219" s="29"/>
      <c r="R219" s="29"/>
      <c r="S219" s="31">
        <f t="shared" ref="S219:W219" si="141">SUM(S215:S218)</f>
        <v>326</v>
      </c>
      <c r="T219" s="31">
        <f t="shared" si="141"/>
        <v>229</v>
      </c>
      <c r="U219" s="31">
        <f t="shared" si="141"/>
        <v>4427</v>
      </c>
      <c r="V219" s="31">
        <f t="shared" si="141"/>
        <v>5039</v>
      </c>
      <c r="W219" s="31">
        <f t="shared" si="141"/>
        <v>706</v>
      </c>
    </row>
    <row r="220" spans="2:23" x14ac:dyDescent="0.25">
      <c r="B220" s="90" t="s">
        <v>184</v>
      </c>
      <c r="C220" s="90">
        <v>457</v>
      </c>
      <c r="D220" s="2" t="s">
        <v>447</v>
      </c>
      <c r="E220" s="4">
        <v>308</v>
      </c>
      <c r="F220" s="8" t="s">
        <v>189</v>
      </c>
      <c r="G220" s="19" t="s">
        <v>411</v>
      </c>
      <c r="H220" s="19" t="s">
        <v>290</v>
      </c>
      <c r="I220" s="9">
        <v>1510</v>
      </c>
      <c r="J220" s="9">
        <v>1540</v>
      </c>
      <c r="K220" s="9">
        <v>200</v>
      </c>
      <c r="L220" s="30">
        <f t="shared" ref="L220:L231" si="142">$I$283*I220+$J$283*J220+$K$283*K220</f>
        <v>5080</v>
      </c>
      <c r="M220" s="67">
        <v>0.72</v>
      </c>
      <c r="N220" s="21">
        <f t="shared" ref="N220:N231" si="143">$I$284*I220+$J$284*J220+K220*$K$284</f>
        <v>60095.051023245949</v>
      </c>
      <c r="O220" s="22">
        <f t="shared" ref="O220:O231" si="144">+$M220*$L220</f>
        <v>3657.6</v>
      </c>
      <c r="P220" s="23">
        <f t="shared" ref="P220:P231" si="145">N220+O220</f>
        <v>63752.651023245948</v>
      </c>
      <c r="Q220" s="10" t="str">
        <f t="shared" ref="Q220:Q231" si="146">IF(L220=0," ","ene 2015")</f>
        <v>ene 2015</v>
      </c>
      <c r="R220" s="10" t="str">
        <f t="shared" ref="R220:R231" si="147">IF(L220=0," ","feb 2015")</f>
        <v>feb 2015</v>
      </c>
      <c r="S220" s="24">
        <v>142</v>
      </c>
      <c r="T220" s="24">
        <v>41</v>
      </c>
      <c r="U220" s="24">
        <v>1223</v>
      </c>
      <c r="V220" s="24">
        <v>1448</v>
      </c>
      <c r="W220" s="19">
        <v>197</v>
      </c>
    </row>
    <row r="221" spans="2:23" x14ac:dyDescent="0.25">
      <c r="B221" s="90"/>
      <c r="C221" s="90"/>
      <c r="D221" s="2" t="s">
        <v>448</v>
      </c>
      <c r="E221" s="4">
        <v>303</v>
      </c>
      <c r="F221" s="8" t="s">
        <v>191</v>
      </c>
      <c r="G221" s="19" t="s">
        <v>411</v>
      </c>
      <c r="H221" s="19" t="s">
        <v>290</v>
      </c>
      <c r="I221" s="9">
        <v>3120</v>
      </c>
      <c r="J221" s="9">
        <v>2820</v>
      </c>
      <c r="K221" s="9">
        <v>240</v>
      </c>
      <c r="L221" s="30">
        <f t="shared" si="142"/>
        <v>9744</v>
      </c>
      <c r="M221" s="67">
        <v>0.72</v>
      </c>
      <c r="N221" s="21">
        <f t="shared" si="143"/>
        <v>117273.58196234427</v>
      </c>
      <c r="O221" s="22">
        <f t="shared" si="144"/>
        <v>7015.6799999999994</v>
      </c>
      <c r="P221" s="23">
        <f t="shared" si="145"/>
        <v>124289.26196234426</v>
      </c>
      <c r="Q221" s="10" t="str">
        <f t="shared" si="146"/>
        <v>ene 2015</v>
      </c>
      <c r="R221" s="10" t="str">
        <f t="shared" si="147"/>
        <v>feb 2015</v>
      </c>
      <c r="S221" s="24">
        <v>122</v>
      </c>
      <c r="T221" s="24">
        <v>56</v>
      </c>
      <c r="U221" s="24">
        <v>2519</v>
      </c>
      <c r="V221" s="24">
        <v>2644</v>
      </c>
      <c r="W221" s="19">
        <v>240</v>
      </c>
    </row>
    <row r="222" spans="2:23" x14ac:dyDescent="0.25">
      <c r="B222" s="90"/>
      <c r="C222" s="90"/>
      <c r="D222" s="2" t="s">
        <v>449</v>
      </c>
      <c r="E222" s="4">
        <v>309</v>
      </c>
      <c r="F222" s="8" t="s">
        <v>190</v>
      </c>
      <c r="G222" s="19" t="s">
        <v>411</v>
      </c>
      <c r="H222" s="19" t="s">
        <v>290</v>
      </c>
      <c r="I222" s="9">
        <v>1680</v>
      </c>
      <c r="J222" s="9">
        <v>1630</v>
      </c>
      <c r="K222" s="9">
        <v>210</v>
      </c>
      <c r="L222" s="30">
        <f t="shared" si="142"/>
        <v>5506</v>
      </c>
      <c r="M222" s="67">
        <v>0.72</v>
      </c>
      <c r="N222" s="21">
        <f t="shared" si="143"/>
        <v>65404.085091324494</v>
      </c>
      <c r="O222" s="22">
        <f t="shared" si="144"/>
        <v>3964.3199999999997</v>
      </c>
      <c r="P222" s="23">
        <f t="shared" si="145"/>
        <v>69368.405091324501</v>
      </c>
      <c r="Q222" s="10" t="str">
        <f t="shared" si="146"/>
        <v>ene 2015</v>
      </c>
      <c r="R222" s="10" t="str">
        <f t="shared" si="147"/>
        <v>feb 2015</v>
      </c>
      <c r="S222" s="24">
        <v>108</v>
      </c>
      <c r="T222" s="24">
        <v>36</v>
      </c>
      <c r="U222" s="24">
        <v>1355</v>
      </c>
      <c r="V222" s="24">
        <v>1526</v>
      </c>
      <c r="W222" s="19">
        <v>204</v>
      </c>
    </row>
    <row r="223" spans="2:23" x14ac:dyDescent="0.25">
      <c r="B223" s="90"/>
      <c r="C223" s="90"/>
      <c r="D223" s="2" t="s">
        <v>450</v>
      </c>
      <c r="E223" s="4">
        <v>300</v>
      </c>
      <c r="F223" s="8" t="s">
        <v>187</v>
      </c>
      <c r="G223" s="19" t="s">
        <v>411</v>
      </c>
      <c r="H223" s="19" t="s">
        <v>290</v>
      </c>
      <c r="I223" s="9">
        <v>2150</v>
      </c>
      <c r="J223" s="9">
        <v>2180</v>
      </c>
      <c r="K223" s="9">
        <v>170</v>
      </c>
      <c r="L223" s="30">
        <f t="shared" si="142"/>
        <v>7098</v>
      </c>
      <c r="M223" s="67">
        <v>0.72</v>
      </c>
      <c r="N223" s="21">
        <f t="shared" si="143"/>
        <v>84800.464867545408</v>
      </c>
      <c r="O223" s="22">
        <f t="shared" si="144"/>
        <v>5110.5599999999995</v>
      </c>
      <c r="P223" s="23">
        <f t="shared" si="145"/>
        <v>89911.024867545406</v>
      </c>
      <c r="Q223" s="10" t="str">
        <f t="shared" si="146"/>
        <v>ene 2015</v>
      </c>
      <c r="R223" s="10" t="str">
        <f t="shared" si="147"/>
        <v>feb 2015</v>
      </c>
      <c r="S223" s="24">
        <v>53</v>
      </c>
      <c r="T223" s="24">
        <v>26</v>
      </c>
      <c r="U223" s="24">
        <v>1713</v>
      </c>
      <c r="V223" s="24">
        <v>2020</v>
      </c>
      <c r="W223" s="19">
        <v>165</v>
      </c>
    </row>
    <row r="224" spans="2:23" x14ac:dyDescent="0.25">
      <c r="B224" s="90"/>
      <c r="C224" s="90"/>
      <c r="D224" s="2" t="s">
        <v>451</v>
      </c>
      <c r="E224" s="4">
        <v>307</v>
      </c>
      <c r="F224" s="8" t="s">
        <v>192</v>
      </c>
      <c r="G224" s="19" t="s">
        <v>411</v>
      </c>
      <c r="H224" s="19" t="s">
        <v>290</v>
      </c>
      <c r="I224" s="9">
        <v>2330</v>
      </c>
      <c r="J224" s="9">
        <v>2400</v>
      </c>
      <c r="K224" s="9">
        <v>310</v>
      </c>
      <c r="L224" s="30">
        <f t="shared" si="142"/>
        <v>7878</v>
      </c>
      <c r="M224" s="67">
        <v>0.72</v>
      </c>
      <c r="N224" s="21">
        <f t="shared" si="143"/>
        <v>93133.210792473867</v>
      </c>
      <c r="O224" s="22">
        <f t="shared" si="144"/>
        <v>5672.16</v>
      </c>
      <c r="P224" s="23">
        <f t="shared" si="145"/>
        <v>98805.37079247387</v>
      </c>
      <c r="Q224" s="10" t="str">
        <f t="shared" si="146"/>
        <v>ene 2015</v>
      </c>
      <c r="R224" s="10" t="str">
        <f t="shared" si="147"/>
        <v>feb 2015</v>
      </c>
      <c r="S224" s="24">
        <v>196</v>
      </c>
      <c r="T224" s="24">
        <v>71</v>
      </c>
      <c r="U224" s="24">
        <v>1882</v>
      </c>
      <c r="V224" s="24">
        <v>2249</v>
      </c>
      <c r="W224" s="19">
        <v>308</v>
      </c>
    </row>
    <row r="225" spans="2:23" x14ac:dyDescent="0.25">
      <c r="B225" s="90"/>
      <c r="C225" s="90"/>
      <c r="D225" s="2" t="s">
        <v>452</v>
      </c>
      <c r="E225" s="4">
        <v>305</v>
      </c>
      <c r="F225" s="8" t="s">
        <v>193</v>
      </c>
      <c r="G225" s="19" t="s">
        <v>411</v>
      </c>
      <c r="H225" s="19" t="s">
        <v>290</v>
      </c>
      <c r="I225" s="9">
        <v>2770</v>
      </c>
      <c r="J225" s="9">
        <v>2420</v>
      </c>
      <c r="K225" s="9">
        <v>170</v>
      </c>
      <c r="L225" s="30">
        <f t="shared" si="142"/>
        <v>8474</v>
      </c>
      <c r="M225" s="67">
        <v>0.72</v>
      </c>
      <c r="N225" s="21">
        <f t="shared" si="143"/>
        <v>102509.54105594489</v>
      </c>
      <c r="O225" s="22">
        <f t="shared" si="144"/>
        <v>6101.28</v>
      </c>
      <c r="P225" s="23">
        <f t="shared" si="145"/>
        <v>108610.82105594489</v>
      </c>
      <c r="Q225" s="10" t="str">
        <f t="shared" si="146"/>
        <v>ene 2015</v>
      </c>
      <c r="R225" s="10" t="str">
        <f t="shared" si="147"/>
        <v>feb 2015</v>
      </c>
      <c r="S225" s="24">
        <v>71</v>
      </c>
      <c r="T225" s="24">
        <v>12</v>
      </c>
      <c r="U225" s="24">
        <v>1841</v>
      </c>
      <c r="V225" s="24">
        <v>1911</v>
      </c>
      <c r="W225" s="19">
        <v>166</v>
      </c>
    </row>
    <row r="226" spans="2:23" x14ac:dyDescent="0.25">
      <c r="B226" s="90"/>
      <c r="C226" s="90"/>
      <c r="D226" s="2" t="s">
        <v>450</v>
      </c>
      <c r="E226" s="4">
        <v>300</v>
      </c>
      <c r="F226" s="8" t="s">
        <v>185</v>
      </c>
      <c r="G226" s="19" t="s">
        <v>411</v>
      </c>
      <c r="H226" s="19" t="s">
        <v>290</v>
      </c>
      <c r="I226" s="9">
        <v>9190</v>
      </c>
      <c r="J226" s="9">
        <v>8820</v>
      </c>
      <c r="K226" s="9">
        <v>690</v>
      </c>
      <c r="L226" s="30">
        <f t="shared" si="142"/>
        <v>29506</v>
      </c>
      <c r="M226" s="67">
        <v>0.72</v>
      </c>
      <c r="N226" s="21">
        <f t="shared" si="143"/>
        <v>353951.97100130067</v>
      </c>
      <c r="O226" s="22">
        <f t="shared" si="144"/>
        <v>21244.32</v>
      </c>
      <c r="P226" s="23">
        <f t="shared" si="145"/>
        <v>375196.29100130068</v>
      </c>
      <c r="Q226" s="10" t="str">
        <f t="shared" si="146"/>
        <v>ene 2015</v>
      </c>
      <c r="R226" s="10" t="str">
        <f t="shared" si="147"/>
        <v>feb 2015</v>
      </c>
      <c r="S226" s="24">
        <v>267</v>
      </c>
      <c r="T226" s="24">
        <v>259</v>
      </c>
      <c r="U226" s="24">
        <v>7394</v>
      </c>
      <c r="V226" s="24">
        <v>8245</v>
      </c>
      <c r="W226" s="19">
        <v>685</v>
      </c>
    </row>
    <row r="227" spans="2:23" x14ac:dyDescent="0.25">
      <c r="B227" s="90"/>
      <c r="C227" s="90"/>
      <c r="D227" s="2" t="s">
        <v>450</v>
      </c>
      <c r="E227" s="4">
        <v>300</v>
      </c>
      <c r="F227" s="8" t="s">
        <v>188</v>
      </c>
      <c r="G227" s="19" t="s">
        <v>411</v>
      </c>
      <c r="H227" s="19" t="s">
        <v>290</v>
      </c>
      <c r="I227" s="9">
        <v>3100</v>
      </c>
      <c r="J227" s="9">
        <v>3220</v>
      </c>
      <c r="K227" s="9">
        <v>130</v>
      </c>
      <c r="L227" s="30">
        <f t="shared" si="142"/>
        <v>10242</v>
      </c>
      <c r="M227" s="67">
        <v>0.72</v>
      </c>
      <c r="N227" s="21">
        <f t="shared" si="143"/>
        <v>123001.67661352167</v>
      </c>
      <c r="O227" s="22">
        <f t="shared" si="144"/>
        <v>7374.24</v>
      </c>
      <c r="P227" s="23">
        <f t="shared" si="145"/>
        <v>130375.91661352168</v>
      </c>
      <c r="Q227" s="10" t="str">
        <f t="shared" si="146"/>
        <v>ene 2015</v>
      </c>
      <c r="R227" s="10" t="str">
        <f t="shared" si="147"/>
        <v>feb 2015</v>
      </c>
      <c r="S227" s="24">
        <v>63</v>
      </c>
      <c r="T227" s="24">
        <v>17</v>
      </c>
      <c r="U227" s="24">
        <v>1500</v>
      </c>
      <c r="V227" s="24">
        <v>1709</v>
      </c>
      <c r="W227" s="19">
        <v>130</v>
      </c>
    </row>
    <row r="228" spans="2:23" x14ac:dyDescent="0.25">
      <c r="B228" s="90"/>
      <c r="C228" s="90"/>
      <c r="D228" s="2" t="s">
        <v>453</v>
      </c>
      <c r="E228" s="4">
        <v>302</v>
      </c>
      <c r="F228" s="8" t="s">
        <v>194</v>
      </c>
      <c r="G228" s="19" t="s">
        <v>411</v>
      </c>
      <c r="H228" s="19" t="s">
        <v>290</v>
      </c>
      <c r="I228" s="9">
        <v>7270</v>
      </c>
      <c r="J228" s="9">
        <v>6590</v>
      </c>
      <c r="K228" s="9">
        <v>610</v>
      </c>
      <c r="L228" s="30">
        <f t="shared" si="142"/>
        <v>22786</v>
      </c>
      <c r="M228" s="67">
        <v>0.72</v>
      </c>
      <c r="N228" s="21">
        <f t="shared" si="143"/>
        <v>273825.68807440985</v>
      </c>
      <c r="O228" s="22">
        <f t="shared" si="144"/>
        <v>16405.919999999998</v>
      </c>
      <c r="P228" s="23">
        <f t="shared" si="145"/>
        <v>290231.60807440983</v>
      </c>
      <c r="Q228" s="10" t="str">
        <f t="shared" si="146"/>
        <v>ene 2015</v>
      </c>
      <c r="R228" s="10" t="str">
        <f t="shared" si="147"/>
        <v>feb 2015</v>
      </c>
      <c r="S228" s="24">
        <v>141</v>
      </c>
      <c r="T228" s="24">
        <v>149</v>
      </c>
      <c r="U228" s="24">
        <v>5707</v>
      </c>
      <c r="V228" s="24">
        <v>5967</v>
      </c>
      <c r="W228" s="19">
        <v>610</v>
      </c>
    </row>
    <row r="229" spans="2:23" x14ac:dyDescent="0.25">
      <c r="B229" s="90"/>
      <c r="C229" s="90"/>
      <c r="D229" s="2" t="s">
        <v>454</v>
      </c>
      <c r="E229" s="4">
        <v>306</v>
      </c>
      <c r="F229" s="8" t="s">
        <v>195</v>
      </c>
      <c r="G229" s="19" t="s">
        <v>411</v>
      </c>
      <c r="H229" s="19" t="s">
        <v>290</v>
      </c>
      <c r="I229" s="9">
        <v>2010</v>
      </c>
      <c r="J229" s="9">
        <v>1590</v>
      </c>
      <c r="K229" s="9">
        <v>160</v>
      </c>
      <c r="L229" s="30">
        <f t="shared" si="142"/>
        <v>5920</v>
      </c>
      <c r="M229" s="67">
        <v>0.72</v>
      </c>
      <c r="N229" s="21">
        <f t="shared" si="143"/>
        <v>71779.919688008493</v>
      </c>
      <c r="O229" s="22">
        <f t="shared" si="144"/>
        <v>4262.3999999999996</v>
      </c>
      <c r="P229" s="23">
        <f t="shared" si="145"/>
        <v>76042.319688008487</v>
      </c>
      <c r="Q229" s="10" t="str">
        <f t="shared" si="146"/>
        <v>ene 2015</v>
      </c>
      <c r="R229" s="10" t="str">
        <f t="shared" si="147"/>
        <v>feb 2015</v>
      </c>
      <c r="S229" s="24">
        <v>40</v>
      </c>
      <c r="T229" s="24">
        <v>13</v>
      </c>
      <c r="U229" s="24">
        <v>1605</v>
      </c>
      <c r="V229" s="24">
        <v>1488</v>
      </c>
      <c r="W229" s="19">
        <v>160</v>
      </c>
    </row>
    <row r="230" spans="2:23" x14ac:dyDescent="0.25">
      <c r="B230" s="90"/>
      <c r="C230" s="90"/>
      <c r="D230" s="2" t="s">
        <v>450</v>
      </c>
      <c r="E230" s="4">
        <v>300</v>
      </c>
      <c r="F230" s="8" t="s">
        <v>186</v>
      </c>
      <c r="G230" s="19" t="s">
        <v>411</v>
      </c>
      <c r="H230" s="19" t="s">
        <v>290</v>
      </c>
      <c r="I230" s="9">
        <v>3550</v>
      </c>
      <c r="J230" s="9">
        <v>3710</v>
      </c>
      <c r="K230" s="9">
        <v>210</v>
      </c>
      <c r="L230" s="30">
        <f t="shared" si="142"/>
        <v>11826</v>
      </c>
      <c r="M230" s="67">
        <v>0.72</v>
      </c>
      <c r="N230" s="21">
        <f t="shared" si="143"/>
        <v>141529.1517143505</v>
      </c>
      <c r="O230" s="22">
        <f t="shared" si="144"/>
        <v>8514.7199999999993</v>
      </c>
      <c r="P230" s="23">
        <f t="shared" si="145"/>
        <v>150043.87171435051</v>
      </c>
      <c r="Q230" s="10" t="str">
        <f t="shared" si="146"/>
        <v>ene 2015</v>
      </c>
      <c r="R230" s="10" t="str">
        <f t="shared" si="147"/>
        <v>feb 2015</v>
      </c>
      <c r="S230" s="24">
        <v>110</v>
      </c>
      <c r="T230" s="24">
        <v>75</v>
      </c>
      <c r="U230" s="24">
        <v>2827</v>
      </c>
      <c r="V230" s="24">
        <v>3427</v>
      </c>
      <c r="W230" s="19">
        <v>203</v>
      </c>
    </row>
    <row r="231" spans="2:23" x14ac:dyDescent="0.25">
      <c r="B231" s="90"/>
      <c r="C231" s="90"/>
      <c r="D231" s="2" t="s">
        <v>450</v>
      </c>
      <c r="E231" s="4">
        <v>300</v>
      </c>
      <c r="F231" s="8" t="s">
        <v>253</v>
      </c>
      <c r="G231" s="19" t="s">
        <v>411</v>
      </c>
      <c r="H231" s="19" t="s">
        <v>290</v>
      </c>
      <c r="I231" s="9">
        <v>10</v>
      </c>
      <c r="J231" s="9">
        <v>10</v>
      </c>
      <c r="K231" s="9">
        <v>20</v>
      </c>
      <c r="L231" s="30">
        <f t="shared" si="142"/>
        <v>52</v>
      </c>
      <c r="M231" s="67">
        <v>0.72</v>
      </c>
      <c r="N231" s="21">
        <f t="shared" si="143"/>
        <v>484.53897232679424</v>
      </c>
      <c r="O231" s="22">
        <f t="shared" si="144"/>
        <v>37.44</v>
      </c>
      <c r="P231" s="23">
        <f t="shared" si="145"/>
        <v>521.97897232679429</v>
      </c>
      <c r="Q231" s="10" t="str">
        <f t="shared" si="146"/>
        <v>ene 2015</v>
      </c>
      <c r="R231" s="10" t="str">
        <f t="shared" si="147"/>
        <v>feb 2015</v>
      </c>
      <c r="S231" s="24"/>
      <c r="T231" s="24"/>
      <c r="U231" s="19">
        <v>0</v>
      </c>
      <c r="V231" s="19">
        <v>0</v>
      </c>
      <c r="W231" s="19">
        <v>20</v>
      </c>
    </row>
    <row r="232" spans="2:23" x14ac:dyDescent="0.25">
      <c r="B232" s="25"/>
      <c r="C232" s="25"/>
      <c r="D232" s="26"/>
      <c r="E232" s="27"/>
      <c r="F232" s="26"/>
      <c r="G232" s="28"/>
      <c r="H232" s="28"/>
      <c r="I232" s="31">
        <f>SUM(I220:I231)</f>
        <v>38690</v>
      </c>
      <c r="J232" s="31">
        <f>SUM(J220:J231)</f>
        <v>36930</v>
      </c>
      <c r="K232" s="31">
        <f>SUM(K220:K231)</f>
        <v>3120</v>
      </c>
      <c r="L232" s="32">
        <f>SUM(L220:L231)</f>
        <v>124112</v>
      </c>
      <c r="M232" s="68"/>
      <c r="N232" s="32">
        <f t="shared" ref="N232:P232" si="148">SUM(N220:N231)</f>
        <v>1487788.8808567969</v>
      </c>
      <c r="O232" s="32">
        <f t="shared" si="148"/>
        <v>89360.639999999985</v>
      </c>
      <c r="P232" s="32">
        <f t="shared" si="148"/>
        <v>1577149.5208567968</v>
      </c>
      <c r="Q232" s="29"/>
      <c r="R232" s="29"/>
      <c r="S232" s="31">
        <f t="shared" ref="S232:W232" si="149">SUM(S220:S231)</f>
        <v>1313</v>
      </c>
      <c r="T232" s="31">
        <f t="shared" si="149"/>
        <v>755</v>
      </c>
      <c r="U232" s="31">
        <f t="shared" si="149"/>
        <v>29566</v>
      </c>
      <c r="V232" s="31">
        <f t="shared" si="149"/>
        <v>32634</v>
      </c>
      <c r="W232" s="31">
        <f t="shared" si="149"/>
        <v>3088</v>
      </c>
    </row>
    <row r="233" spans="2:23" x14ac:dyDescent="0.25">
      <c r="B233" s="90" t="s">
        <v>196</v>
      </c>
      <c r="C233" s="90">
        <v>458</v>
      </c>
      <c r="D233" s="2" t="s">
        <v>455</v>
      </c>
      <c r="E233" s="4">
        <v>303</v>
      </c>
      <c r="F233" s="8" t="s">
        <v>198</v>
      </c>
      <c r="G233" s="19" t="s">
        <v>323</v>
      </c>
      <c r="H233" s="19" t="s">
        <v>290</v>
      </c>
      <c r="I233" s="9">
        <v>270</v>
      </c>
      <c r="J233" s="9">
        <v>260</v>
      </c>
      <c r="K233" s="9">
        <v>340</v>
      </c>
      <c r="L233" s="30">
        <f t="shared" ref="L233:L247" si="150">$I$283*I233+$J$283*J233+$K$283*K233</f>
        <v>1188</v>
      </c>
      <c r="M233" s="67">
        <v>1.4</v>
      </c>
      <c r="N233" s="21">
        <f t="shared" ref="N233:N247" si="151">$I$284*I233+$J$284*J233+K233*$K$284</f>
        <v>11952.466339369594</v>
      </c>
      <c r="O233" s="22">
        <f t="shared" ref="O233:O247" si="152">+$M233*$L233</f>
        <v>1663.1999999999998</v>
      </c>
      <c r="P233" s="23">
        <f t="shared" ref="P233:P247" si="153">N233+O233</f>
        <v>13615.666339369593</v>
      </c>
      <c r="Q233" s="10" t="str">
        <f t="shared" ref="Q233:Q247" si="154">IF(L233=0," ","ene 2015")</f>
        <v>ene 2015</v>
      </c>
      <c r="R233" s="10" t="str">
        <f t="shared" ref="R233:R247" si="155">IF(L233=0," ","feb 2015")</f>
        <v>feb 2015</v>
      </c>
      <c r="S233" s="24">
        <v>166</v>
      </c>
      <c r="T233" s="24">
        <v>223</v>
      </c>
      <c r="U233" s="24">
        <v>2101</v>
      </c>
      <c r="V233" s="24">
        <v>2061</v>
      </c>
      <c r="W233" s="19">
        <v>334</v>
      </c>
    </row>
    <row r="234" spans="2:23" x14ac:dyDescent="0.25">
      <c r="B234" s="90"/>
      <c r="C234" s="90"/>
      <c r="D234" s="2" t="s">
        <v>456</v>
      </c>
      <c r="E234" s="4">
        <v>309</v>
      </c>
      <c r="F234" s="8" t="s">
        <v>199</v>
      </c>
      <c r="G234" s="19" t="s">
        <v>323</v>
      </c>
      <c r="H234" s="19" t="s">
        <v>290</v>
      </c>
      <c r="I234" s="9">
        <v>730</v>
      </c>
      <c r="J234" s="9">
        <v>710</v>
      </c>
      <c r="K234" s="9">
        <v>280</v>
      </c>
      <c r="L234" s="30">
        <f t="shared" si="150"/>
        <v>2584</v>
      </c>
      <c r="M234" s="67">
        <v>1.4</v>
      </c>
      <c r="N234" s="21">
        <f t="shared" si="151"/>
        <v>29357.003152948277</v>
      </c>
      <c r="O234" s="22">
        <f t="shared" si="152"/>
        <v>3617.6</v>
      </c>
      <c r="P234" s="23">
        <f t="shared" si="153"/>
        <v>32974.603152948279</v>
      </c>
      <c r="Q234" s="10" t="str">
        <f t="shared" si="154"/>
        <v>ene 2015</v>
      </c>
      <c r="R234" s="10" t="str">
        <f t="shared" si="155"/>
        <v>feb 2015</v>
      </c>
      <c r="S234" s="24">
        <v>128</v>
      </c>
      <c r="T234" s="24">
        <v>45</v>
      </c>
      <c r="U234" s="24">
        <v>1104</v>
      </c>
      <c r="V234" s="24">
        <v>1185</v>
      </c>
      <c r="W234" s="19">
        <v>274</v>
      </c>
    </row>
    <row r="235" spans="2:23" x14ac:dyDescent="0.25">
      <c r="B235" s="90"/>
      <c r="C235" s="90"/>
      <c r="D235" s="2" t="s">
        <v>457</v>
      </c>
      <c r="E235" s="4">
        <v>307</v>
      </c>
      <c r="F235" s="8" t="s">
        <v>201</v>
      </c>
      <c r="G235" s="19" t="s">
        <v>323</v>
      </c>
      <c r="H235" s="19" t="s">
        <v>290</v>
      </c>
      <c r="I235" s="9">
        <v>780</v>
      </c>
      <c r="J235" s="9">
        <v>630</v>
      </c>
      <c r="K235" s="9">
        <v>350</v>
      </c>
      <c r="L235" s="30">
        <f t="shared" si="150"/>
        <v>2606</v>
      </c>
      <c r="M235" s="67">
        <v>1.4</v>
      </c>
      <c r="N235" s="21">
        <f t="shared" si="151"/>
        <v>29458.089985836028</v>
      </c>
      <c r="O235" s="22">
        <f t="shared" si="152"/>
        <v>3648.3999999999996</v>
      </c>
      <c r="P235" s="23">
        <f t="shared" si="153"/>
        <v>33106.48998583603</v>
      </c>
      <c r="Q235" s="10" t="str">
        <f t="shared" si="154"/>
        <v>ene 2015</v>
      </c>
      <c r="R235" s="10" t="str">
        <f t="shared" si="155"/>
        <v>feb 2015</v>
      </c>
      <c r="S235" s="24">
        <v>137</v>
      </c>
      <c r="T235" s="24">
        <v>225</v>
      </c>
      <c r="U235" s="24">
        <v>1338</v>
      </c>
      <c r="V235" s="24">
        <v>1495</v>
      </c>
      <c r="W235" s="19">
        <v>345</v>
      </c>
    </row>
    <row r="236" spans="2:23" x14ac:dyDescent="0.25">
      <c r="B236" s="90"/>
      <c r="C236" s="90"/>
      <c r="D236" s="2" t="s">
        <v>456</v>
      </c>
      <c r="E236" s="4">
        <v>309</v>
      </c>
      <c r="F236" s="8" t="s">
        <v>210</v>
      </c>
      <c r="G236" s="19" t="s">
        <v>323</v>
      </c>
      <c r="H236" s="19" t="s">
        <v>290</v>
      </c>
      <c r="I236" s="9">
        <v>240</v>
      </c>
      <c r="J236" s="9">
        <v>260</v>
      </c>
      <c r="K236" s="9">
        <v>120</v>
      </c>
      <c r="L236" s="30">
        <f t="shared" si="150"/>
        <v>920</v>
      </c>
      <c r="M236" s="67">
        <v>1.4</v>
      </c>
      <c r="N236" s="21">
        <f t="shared" si="151"/>
        <v>10231.197931981535</v>
      </c>
      <c r="O236" s="22">
        <f t="shared" si="152"/>
        <v>1288</v>
      </c>
      <c r="P236" s="23">
        <f t="shared" si="153"/>
        <v>11519.197931981535</v>
      </c>
      <c r="Q236" s="10" t="str">
        <f t="shared" si="154"/>
        <v>ene 2015</v>
      </c>
      <c r="R236" s="10" t="str">
        <f t="shared" si="155"/>
        <v>feb 2015</v>
      </c>
      <c r="S236" s="24">
        <v>67</v>
      </c>
      <c r="T236" s="24">
        <v>45</v>
      </c>
      <c r="U236" s="24">
        <v>536</v>
      </c>
      <c r="V236" s="24">
        <v>601</v>
      </c>
      <c r="W236" s="19">
        <v>120</v>
      </c>
    </row>
    <row r="237" spans="2:23" x14ac:dyDescent="0.25">
      <c r="B237" s="90"/>
      <c r="C237" s="90"/>
      <c r="D237" s="2" t="s">
        <v>458</v>
      </c>
      <c r="E237" s="4">
        <v>306</v>
      </c>
      <c r="F237" s="8" t="s">
        <v>200</v>
      </c>
      <c r="G237" s="19" t="s">
        <v>323</v>
      </c>
      <c r="H237" s="19" t="s">
        <v>290</v>
      </c>
      <c r="I237" s="9">
        <v>310</v>
      </c>
      <c r="J237" s="9">
        <v>320</v>
      </c>
      <c r="K237" s="9">
        <v>320</v>
      </c>
      <c r="L237" s="30">
        <f t="shared" si="150"/>
        <v>1328</v>
      </c>
      <c r="M237" s="67">
        <v>1.4</v>
      </c>
      <c r="N237" s="21">
        <f t="shared" si="151"/>
        <v>13744.274824815244</v>
      </c>
      <c r="O237" s="22">
        <f t="shared" si="152"/>
        <v>1859.1999999999998</v>
      </c>
      <c r="P237" s="23">
        <f t="shared" si="153"/>
        <v>15603.474824815243</v>
      </c>
      <c r="Q237" s="10" t="str">
        <f t="shared" si="154"/>
        <v>ene 2015</v>
      </c>
      <c r="R237" s="10" t="str">
        <f t="shared" si="155"/>
        <v>feb 2015</v>
      </c>
      <c r="S237" s="24">
        <v>123</v>
      </c>
      <c r="T237" s="24">
        <v>94</v>
      </c>
      <c r="U237" s="24">
        <v>934</v>
      </c>
      <c r="V237" s="24">
        <v>1011</v>
      </c>
      <c r="W237" s="19">
        <v>320</v>
      </c>
    </row>
    <row r="238" spans="2:23" x14ac:dyDescent="0.25">
      <c r="B238" s="90"/>
      <c r="C238" s="90"/>
      <c r="D238" s="2" t="s">
        <v>459</v>
      </c>
      <c r="E238" s="4">
        <v>304</v>
      </c>
      <c r="F238" s="8" t="s">
        <v>202</v>
      </c>
      <c r="G238" s="19" t="s">
        <v>323</v>
      </c>
      <c r="H238" s="19" t="s">
        <v>290</v>
      </c>
      <c r="I238" s="9">
        <v>70</v>
      </c>
      <c r="J238" s="9">
        <v>60</v>
      </c>
      <c r="K238" s="9">
        <v>290</v>
      </c>
      <c r="L238" s="30">
        <f t="shared" si="150"/>
        <v>498</v>
      </c>
      <c r="M238" s="67">
        <v>1.4</v>
      </c>
      <c r="N238" s="21">
        <f t="shared" si="151"/>
        <v>3946.2503543721696</v>
      </c>
      <c r="O238" s="22">
        <f t="shared" si="152"/>
        <v>697.19999999999993</v>
      </c>
      <c r="P238" s="23">
        <f t="shared" si="153"/>
        <v>4643.4503543721694</v>
      </c>
      <c r="Q238" s="10" t="str">
        <f t="shared" si="154"/>
        <v>ene 2015</v>
      </c>
      <c r="R238" s="10" t="str">
        <f t="shared" si="155"/>
        <v>feb 2015</v>
      </c>
      <c r="S238" s="24">
        <v>122</v>
      </c>
      <c r="T238" s="24">
        <v>164</v>
      </c>
      <c r="U238" s="24">
        <v>889</v>
      </c>
      <c r="V238" s="24">
        <v>940</v>
      </c>
      <c r="W238" s="19">
        <v>288</v>
      </c>
    </row>
    <row r="239" spans="2:23" x14ac:dyDescent="0.25">
      <c r="B239" s="90"/>
      <c r="C239" s="90"/>
      <c r="D239" s="2" t="s">
        <v>460</v>
      </c>
      <c r="E239" s="4">
        <v>301</v>
      </c>
      <c r="F239" s="8" t="s">
        <v>205</v>
      </c>
      <c r="G239" s="19" t="s">
        <v>323</v>
      </c>
      <c r="H239" s="19" t="s">
        <v>290</v>
      </c>
      <c r="I239" s="9">
        <v>330</v>
      </c>
      <c r="J239" s="9">
        <v>370</v>
      </c>
      <c r="K239" s="9">
        <v>140</v>
      </c>
      <c r="L239" s="30">
        <f t="shared" si="150"/>
        <v>1260</v>
      </c>
      <c r="M239" s="67">
        <v>1.4</v>
      </c>
      <c r="N239" s="21">
        <f t="shared" si="151"/>
        <v>14156.918971368848</v>
      </c>
      <c r="O239" s="22">
        <f t="shared" si="152"/>
        <v>1764</v>
      </c>
      <c r="P239" s="23">
        <f t="shared" si="153"/>
        <v>15920.918971368848</v>
      </c>
      <c r="Q239" s="10" t="str">
        <f t="shared" si="154"/>
        <v>ene 2015</v>
      </c>
      <c r="R239" s="10" t="str">
        <f t="shared" si="155"/>
        <v>feb 2015</v>
      </c>
      <c r="S239" s="24">
        <v>66</v>
      </c>
      <c r="T239" s="24">
        <v>67</v>
      </c>
      <c r="U239" s="24">
        <v>672</v>
      </c>
      <c r="V239" s="24">
        <v>740</v>
      </c>
      <c r="W239" s="19">
        <v>133</v>
      </c>
    </row>
    <row r="240" spans="2:23" x14ac:dyDescent="0.25">
      <c r="B240" s="90"/>
      <c r="C240" s="90"/>
      <c r="D240" s="2" t="s">
        <v>461</v>
      </c>
      <c r="E240" s="4">
        <v>302</v>
      </c>
      <c r="F240" s="8" t="s">
        <v>206</v>
      </c>
      <c r="G240" s="19" t="s">
        <v>323</v>
      </c>
      <c r="H240" s="19" t="s">
        <v>290</v>
      </c>
      <c r="I240" s="9">
        <v>310</v>
      </c>
      <c r="J240" s="9">
        <v>240</v>
      </c>
      <c r="K240" s="9">
        <v>280</v>
      </c>
      <c r="L240" s="30">
        <f t="shared" si="150"/>
        <v>1160</v>
      </c>
      <c r="M240" s="67">
        <v>1.4</v>
      </c>
      <c r="N240" s="21">
        <f t="shared" si="151"/>
        <v>12211.927517184431</v>
      </c>
      <c r="O240" s="22">
        <f t="shared" si="152"/>
        <v>1624</v>
      </c>
      <c r="P240" s="23">
        <f t="shared" si="153"/>
        <v>13835.927517184431</v>
      </c>
      <c r="Q240" s="10" t="str">
        <f t="shared" si="154"/>
        <v>ene 2015</v>
      </c>
      <c r="R240" s="10" t="str">
        <f t="shared" si="155"/>
        <v>feb 2015</v>
      </c>
      <c r="S240" s="24">
        <v>119</v>
      </c>
      <c r="T240" s="24">
        <v>112</v>
      </c>
      <c r="U240" s="24">
        <v>1271</v>
      </c>
      <c r="V240" s="24">
        <v>1212</v>
      </c>
      <c r="W240" s="19">
        <v>280</v>
      </c>
    </row>
    <row r="241" spans="2:23" x14ac:dyDescent="0.25">
      <c r="B241" s="90"/>
      <c r="C241" s="90"/>
      <c r="D241" s="2" t="s">
        <v>459</v>
      </c>
      <c r="E241" s="4">
        <v>304</v>
      </c>
      <c r="F241" s="8" t="s">
        <v>204</v>
      </c>
      <c r="G241" s="19" t="s">
        <v>323</v>
      </c>
      <c r="H241" s="19" t="s">
        <v>290</v>
      </c>
      <c r="I241" s="9">
        <v>50</v>
      </c>
      <c r="J241" s="9">
        <v>50</v>
      </c>
      <c r="K241" s="9">
        <v>150</v>
      </c>
      <c r="L241" s="30">
        <f t="shared" si="150"/>
        <v>310</v>
      </c>
      <c r="M241" s="67">
        <v>1.4</v>
      </c>
      <c r="N241" s="21">
        <f t="shared" si="151"/>
        <v>2663.3467847108941</v>
      </c>
      <c r="O241" s="22">
        <f t="shared" si="152"/>
        <v>434</v>
      </c>
      <c r="P241" s="23">
        <f t="shared" si="153"/>
        <v>3097.3467847108941</v>
      </c>
      <c r="Q241" s="10" t="str">
        <f t="shared" si="154"/>
        <v>ene 2015</v>
      </c>
      <c r="R241" s="10" t="str">
        <f t="shared" si="155"/>
        <v>feb 2015</v>
      </c>
      <c r="S241" s="24">
        <v>71</v>
      </c>
      <c r="T241" s="24">
        <v>65</v>
      </c>
      <c r="U241" s="24">
        <v>347</v>
      </c>
      <c r="V241" s="24">
        <v>357</v>
      </c>
      <c r="W241" s="19">
        <v>147</v>
      </c>
    </row>
    <row r="242" spans="2:23" x14ac:dyDescent="0.25">
      <c r="B242" s="90"/>
      <c r="C242" s="90"/>
      <c r="D242" s="2" t="s">
        <v>462</v>
      </c>
      <c r="E242" s="4">
        <v>311</v>
      </c>
      <c r="F242" s="8" t="s">
        <v>197</v>
      </c>
      <c r="G242" s="19" t="s">
        <v>323</v>
      </c>
      <c r="H242" s="19" t="s">
        <v>290</v>
      </c>
      <c r="I242" s="9">
        <v>2920</v>
      </c>
      <c r="J242" s="9">
        <v>2520</v>
      </c>
      <c r="K242" s="9">
        <v>540</v>
      </c>
      <c r="L242" s="30">
        <f t="shared" si="150"/>
        <v>9244</v>
      </c>
      <c r="M242" s="67">
        <v>1.4</v>
      </c>
      <c r="N242" s="21">
        <f t="shared" si="151"/>
        <v>109277.14722742372</v>
      </c>
      <c r="O242" s="22">
        <f t="shared" si="152"/>
        <v>12941.599999999999</v>
      </c>
      <c r="P242" s="23">
        <f t="shared" si="153"/>
        <v>122218.74722742371</v>
      </c>
      <c r="Q242" s="10" t="str">
        <f t="shared" si="154"/>
        <v>ene 2015</v>
      </c>
      <c r="R242" s="10" t="str">
        <f t="shared" si="155"/>
        <v>feb 2015</v>
      </c>
      <c r="S242" s="24">
        <v>190</v>
      </c>
      <c r="T242" s="24">
        <v>212</v>
      </c>
      <c r="U242" s="24">
        <v>3158</v>
      </c>
      <c r="V242" s="24">
        <v>3058</v>
      </c>
      <c r="W242" s="19">
        <v>533</v>
      </c>
    </row>
    <row r="243" spans="2:23" x14ac:dyDescent="0.25">
      <c r="B243" s="90"/>
      <c r="C243" s="90"/>
      <c r="D243" s="2" t="s">
        <v>463</v>
      </c>
      <c r="E243" s="4">
        <v>305</v>
      </c>
      <c r="F243" s="8" t="s">
        <v>203</v>
      </c>
      <c r="G243" s="19" t="s">
        <v>323</v>
      </c>
      <c r="H243" s="19" t="s">
        <v>290</v>
      </c>
      <c r="I243" s="9">
        <v>160</v>
      </c>
      <c r="J243" s="9">
        <v>170</v>
      </c>
      <c r="K243" s="9">
        <v>140</v>
      </c>
      <c r="L243" s="30">
        <f t="shared" si="150"/>
        <v>668</v>
      </c>
      <c r="M243" s="67">
        <v>1.4</v>
      </c>
      <c r="N243" s="21">
        <f t="shared" si="151"/>
        <v>7053.7548552979451</v>
      </c>
      <c r="O243" s="22">
        <f t="shared" si="152"/>
        <v>935.19999999999993</v>
      </c>
      <c r="P243" s="23">
        <f t="shared" si="153"/>
        <v>7988.954855297945</v>
      </c>
      <c r="Q243" s="10" t="str">
        <f t="shared" si="154"/>
        <v>ene 2015</v>
      </c>
      <c r="R243" s="10" t="str">
        <f t="shared" si="155"/>
        <v>feb 2015</v>
      </c>
      <c r="S243" s="24">
        <v>53</v>
      </c>
      <c r="T243" s="24">
        <v>23</v>
      </c>
      <c r="U243" s="24">
        <v>690</v>
      </c>
      <c r="V243" s="24">
        <v>766</v>
      </c>
      <c r="W243" s="19">
        <v>137</v>
      </c>
    </row>
    <row r="244" spans="2:23" x14ac:dyDescent="0.25">
      <c r="B244" s="90"/>
      <c r="C244" s="90"/>
      <c r="D244" s="2" t="s">
        <v>460</v>
      </c>
      <c r="E244" s="4">
        <v>301</v>
      </c>
      <c r="F244" s="8" t="s">
        <v>207</v>
      </c>
      <c r="G244" s="19" t="s">
        <v>323</v>
      </c>
      <c r="H244" s="19" t="s">
        <v>290</v>
      </c>
      <c r="I244" s="9">
        <v>4060</v>
      </c>
      <c r="J244" s="9">
        <v>4880</v>
      </c>
      <c r="K244" s="9">
        <v>370</v>
      </c>
      <c r="L244" s="30">
        <f t="shared" si="150"/>
        <v>14674</v>
      </c>
      <c r="M244" s="67">
        <v>1.4</v>
      </c>
      <c r="N244" s="21">
        <f t="shared" si="151"/>
        <v>173154.98882174047</v>
      </c>
      <c r="O244" s="22">
        <f t="shared" si="152"/>
        <v>20543.599999999999</v>
      </c>
      <c r="P244" s="23">
        <f t="shared" si="153"/>
        <v>193698.58882174047</v>
      </c>
      <c r="Q244" s="10" t="str">
        <f t="shared" si="154"/>
        <v>ene 2015</v>
      </c>
      <c r="R244" s="10" t="str">
        <f t="shared" si="155"/>
        <v>feb 2015</v>
      </c>
      <c r="S244" s="24">
        <v>158</v>
      </c>
      <c r="T244" s="24">
        <v>98</v>
      </c>
      <c r="U244" s="24">
        <v>3197</v>
      </c>
      <c r="V244" s="24">
        <v>4413</v>
      </c>
      <c r="W244" s="19">
        <v>368</v>
      </c>
    </row>
    <row r="245" spans="2:23" x14ac:dyDescent="0.25">
      <c r="B245" s="90"/>
      <c r="C245" s="90"/>
      <c r="D245" s="2" t="s">
        <v>464</v>
      </c>
      <c r="E245" s="4">
        <v>310</v>
      </c>
      <c r="F245" s="8" t="s">
        <v>208</v>
      </c>
      <c r="G245" s="19" t="s">
        <v>323</v>
      </c>
      <c r="H245" s="19" t="s">
        <v>290</v>
      </c>
      <c r="I245" s="9">
        <v>100</v>
      </c>
      <c r="J245" s="9">
        <v>110</v>
      </c>
      <c r="K245" s="9">
        <v>190</v>
      </c>
      <c r="L245" s="30">
        <f t="shared" si="150"/>
        <v>526</v>
      </c>
      <c r="M245" s="67">
        <v>1.4</v>
      </c>
      <c r="N245" s="21">
        <f t="shared" si="151"/>
        <v>4964.7375597987175</v>
      </c>
      <c r="O245" s="22">
        <f t="shared" si="152"/>
        <v>736.4</v>
      </c>
      <c r="P245" s="23">
        <f t="shared" si="153"/>
        <v>5701.1375597987171</v>
      </c>
      <c r="Q245" s="10" t="str">
        <f t="shared" si="154"/>
        <v>ene 2015</v>
      </c>
      <c r="R245" s="10" t="str">
        <f t="shared" si="155"/>
        <v>feb 2015</v>
      </c>
      <c r="S245" s="24">
        <v>84</v>
      </c>
      <c r="T245" s="24">
        <v>63</v>
      </c>
      <c r="U245" s="24">
        <v>780</v>
      </c>
      <c r="V245" s="24">
        <v>802</v>
      </c>
      <c r="W245" s="19">
        <v>190</v>
      </c>
    </row>
    <row r="246" spans="2:23" x14ac:dyDescent="0.25">
      <c r="B246" s="90"/>
      <c r="C246" s="90"/>
      <c r="D246" s="2" t="s">
        <v>465</v>
      </c>
      <c r="E246" s="4">
        <v>308</v>
      </c>
      <c r="F246" s="8" t="s">
        <v>209</v>
      </c>
      <c r="G246" s="19" t="s">
        <v>323</v>
      </c>
      <c r="H246" s="19" t="s">
        <v>290</v>
      </c>
      <c r="I246" s="9">
        <v>300</v>
      </c>
      <c r="J246" s="9">
        <v>330</v>
      </c>
      <c r="K246" s="9">
        <v>130</v>
      </c>
      <c r="L246" s="30">
        <f t="shared" si="150"/>
        <v>1138</v>
      </c>
      <c r="M246" s="67">
        <v>1.4</v>
      </c>
      <c r="N246" s="21">
        <f t="shared" si="151"/>
        <v>12776.475756319229</v>
      </c>
      <c r="O246" s="22">
        <f t="shared" si="152"/>
        <v>1593.1999999999998</v>
      </c>
      <c r="P246" s="23">
        <f t="shared" si="153"/>
        <v>14369.67575631923</v>
      </c>
      <c r="Q246" s="10" t="str">
        <f t="shared" si="154"/>
        <v>ene 2015</v>
      </c>
      <c r="R246" s="10" t="str">
        <f t="shared" si="155"/>
        <v>feb 2015</v>
      </c>
      <c r="S246" s="24">
        <v>48</v>
      </c>
      <c r="T246" s="24">
        <v>40</v>
      </c>
      <c r="U246" s="24">
        <v>463</v>
      </c>
      <c r="V246" s="24">
        <v>549</v>
      </c>
      <c r="W246" s="19">
        <v>125</v>
      </c>
    </row>
    <row r="247" spans="2:23" x14ac:dyDescent="0.25">
      <c r="B247" s="90"/>
      <c r="C247" s="90"/>
      <c r="D247" s="2" t="s">
        <v>466</v>
      </c>
      <c r="E247" s="4">
        <v>300</v>
      </c>
      <c r="F247" s="8" t="s">
        <v>254</v>
      </c>
      <c r="G247" s="19" t="s">
        <v>323</v>
      </c>
      <c r="H247" s="19" t="s">
        <v>290</v>
      </c>
      <c r="I247" s="9">
        <v>10</v>
      </c>
      <c r="J247" s="9">
        <v>10</v>
      </c>
      <c r="K247" s="9">
        <v>60</v>
      </c>
      <c r="L247" s="30">
        <f t="shared" si="150"/>
        <v>92</v>
      </c>
      <c r="M247" s="67">
        <v>1.4</v>
      </c>
      <c r="N247" s="21">
        <f t="shared" si="151"/>
        <v>677.06051078833275</v>
      </c>
      <c r="O247" s="22">
        <f t="shared" si="152"/>
        <v>128.79999999999998</v>
      </c>
      <c r="P247" s="23">
        <f t="shared" si="153"/>
        <v>805.8605107883327</v>
      </c>
      <c r="Q247" s="10" t="str">
        <f t="shared" si="154"/>
        <v>ene 2015</v>
      </c>
      <c r="R247" s="10" t="str">
        <f t="shared" si="155"/>
        <v>feb 2015</v>
      </c>
      <c r="S247" s="24"/>
      <c r="T247" s="24"/>
      <c r="U247" s="19">
        <v>0</v>
      </c>
      <c r="V247" s="19">
        <v>0</v>
      </c>
      <c r="W247" s="19">
        <v>53</v>
      </c>
    </row>
    <row r="248" spans="2:23" x14ac:dyDescent="0.25">
      <c r="B248" s="25"/>
      <c r="C248" s="25"/>
      <c r="D248" s="26"/>
      <c r="E248" s="27"/>
      <c r="F248" s="26"/>
      <c r="G248" s="28"/>
      <c r="H248" s="28"/>
      <c r="I248" s="31">
        <f>SUM(I233:I247)</f>
        <v>10640</v>
      </c>
      <c r="J248" s="31">
        <f>SUM(J233:J247)</f>
        <v>10920</v>
      </c>
      <c r="K248" s="31">
        <f>SUM(K233:K247)</f>
        <v>3700</v>
      </c>
      <c r="L248" s="32">
        <f>SUM(L233:L247)</f>
        <v>38196</v>
      </c>
      <c r="M248" s="68"/>
      <c r="N248" s="32">
        <f t="shared" ref="N248:P248" si="156">SUM(N233:N247)</f>
        <v>435625.64059395547</v>
      </c>
      <c r="O248" s="32">
        <f t="shared" si="156"/>
        <v>53474.400000000001</v>
      </c>
      <c r="P248" s="32">
        <f t="shared" si="156"/>
        <v>489100.04059395537</v>
      </c>
      <c r="Q248" s="29"/>
      <c r="R248" s="29"/>
      <c r="S248" s="31">
        <f t="shared" ref="S248:W248" si="157">SUM(S233:S247)</f>
        <v>1532</v>
      </c>
      <c r="T248" s="31">
        <f t="shared" si="157"/>
        <v>1476</v>
      </c>
      <c r="U248" s="31">
        <f t="shared" si="157"/>
        <v>17480</v>
      </c>
      <c r="V248" s="31">
        <f t="shared" si="157"/>
        <v>19190</v>
      </c>
      <c r="W248" s="31">
        <f t="shared" si="157"/>
        <v>3647</v>
      </c>
    </row>
    <row r="249" spans="2:23" x14ac:dyDescent="0.25">
      <c r="B249" s="90" t="s">
        <v>211</v>
      </c>
      <c r="C249" s="90">
        <v>459</v>
      </c>
      <c r="D249" s="2" t="s">
        <v>467</v>
      </c>
      <c r="E249" s="4">
        <v>302</v>
      </c>
      <c r="F249" s="8" t="s">
        <v>213</v>
      </c>
      <c r="G249" s="19" t="s">
        <v>289</v>
      </c>
      <c r="H249" s="19" t="s">
        <v>290</v>
      </c>
      <c r="I249" s="9">
        <v>1390</v>
      </c>
      <c r="J249" s="9">
        <v>1330</v>
      </c>
      <c r="K249" s="9">
        <v>130</v>
      </c>
      <c r="L249" s="30">
        <f t="shared" ref="L249:L259" si="158">$I$283*I249+$J$283*J249+$K$283*K249</f>
        <v>4482</v>
      </c>
      <c r="M249" s="67">
        <v>1.0599999999999998</v>
      </c>
      <c r="N249" s="21">
        <f t="shared" ref="N249:N259" si="159">$I$284*I249+$J$284*J249+K249*$K$284</f>
        <v>53591.495903470524</v>
      </c>
      <c r="O249" s="22">
        <f t="shared" ref="O249:O259" si="160">+$M249*$L249</f>
        <v>4750.9199999999992</v>
      </c>
      <c r="P249" s="23">
        <f t="shared" ref="P249:P259" si="161">N249+O249</f>
        <v>58342.415903470523</v>
      </c>
      <c r="Q249" s="10" t="str">
        <f t="shared" ref="Q249:Q259" si="162">IF(L249=0," ","ene 2015")</f>
        <v>ene 2015</v>
      </c>
      <c r="R249" s="10" t="str">
        <f t="shared" ref="R249:R259" si="163">IF(L249=0," ","feb 2015")</f>
        <v>feb 2015</v>
      </c>
      <c r="S249" s="24">
        <v>62</v>
      </c>
      <c r="T249" s="24">
        <v>13</v>
      </c>
      <c r="U249" s="24">
        <v>1045</v>
      </c>
      <c r="V249" s="24">
        <v>1148</v>
      </c>
      <c r="W249" s="19">
        <v>130</v>
      </c>
    </row>
    <row r="250" spans="2:23" x14ac:dyDescent="0.25">
      <c r="B250" s="90"/>
      <c r="C250" s="90"/>
      <c r="D250" s="2" t="s">
        <v>468</v>
      </c>
      <c r="E250" s="4">
        <v>301</v>
      </c>
      <c r="F250" s="8" t="s">
        <v>216</v>
      </c>
      <c r="G250" s="19" t="s">
        <v>289</v>
      </c>
      <c r="H250" s="19" t="s">
        <v>290</v>
      </c>
      <c r="I250" s="9">
        <v>1140</v>
      </c>
      <c r="J250" s="9">
        <v>1290</v>
      </c>
      <c r="K250" s="9">
        <v>110</v>
      </c>
      <c r="L250" s="30">
        <f t="shared" si="158"/>
        <v>3998</v>
      </c>
      <c r="M250" s="67">
        <v>1.0599999999999998</v>
      </c>
      <c r="N250" s="21">
        <f t="shared" si="159"/>
        <v>47305.322700908473</v>
      </c>
      <c r="O250" s="22">
        <f t="shared" si="160"/>
        <v>4237.8799999999992</v>
      </c>
      <c r="P250" s="23">
        <f t="shared" si="161"/>
        <v>51543.20270090847</v>
      </c>
      <c r="Q250" s="10" t="str">
        <f t="shared" si="162"/>
        <v>ene 2015</v>
      </c>
      <c r="R250" s="10" t="str">
        <f t="shared" si="163"/>
        <v>feb 2015</v>
      </c>
      <c r="S250" s="24">
        <v>60</v>
      </c>
      <c r="T250" s="24">
        <v>15</v>
      </c>
      <c r="U250" s="24">
        <v>776</v>
      </c>
      <c r="V250" s="24">
        <v>1017</v>
      </c>
      <c r="W250" s="19">
        <v>110</v>
      </c>
    </row>
    <row r="251" spans="2:23" x14ac:dyDescent="0.25">
      <c r="B251" s="90"/>
      <c r="C251" s="90"/>
      <c r="D251" s="2" t="s">
        <v>467</v>
      </c>
      <c r="E251" s="4">
        <v>302</v>
      </c>
      <c r="F251" s="8" t="s">
        <v>214</v>
      </c>
      <c r="G251" s="19" t="s">
        <v>289</v>
      </c>
      <c r="H251" s="19" t="s">
        <v>290</v>
      </c>
      <c r="I251" s="9">
        <v>790</v>
      </c>
      <c r="J251" s="9">
        <v>750</v>
      </c>
      <c r="K251" s="9">
        <v>70</v>
      </c>
      <c r="L251" s="30">
        <f t="shared" si="158"/>
        <v>2534</v>
      </c>
      <c r="M251" s="67">
        <v>1.0599999999999998</v>
      </c>
      <c r="N251" s="21">
        <f t="shared" si="159"/>
        <v>30340.977852309032</v>
      </c>
      <c r="O251" s="22">
        <f t="shared" si="160"/>
        <v>2686.0399999999995</v>
      </c>
      <c r="P251" s="23">
        <f t="shared" si="161"/>
        <v>33027.017852309029</v>
      </c>
      <c r="Q251" s="10" t="str">
        <f t="shared" si="162"/>
        <v>ene 2015</v>
      </c>
      <c r="R251" s="10" t="str">
        <f t="shared" si="163"/>
        <v>feb 2015</v>
      </c>
      <c r="S251" s="24">
        <v>36</v>
      </c>
      <c r="T251" s="24">
        <v>17</v>
      </c>
      <c r="U251" s="24">
        <v>566</v>
      </c>
      <c r="V251" s="24">
        <v>605</v>
      </c>
      <c r="W251" s="19">
        <v>70</v>
      </c>
    </row>
    <row r="252" spans="2:23" x14ac:dyDescent="0.25">
      <c r="B252" s="90"/>
      <c r="C252" s="90"/>
      <c r="D252" s="2" t="s">
        <v>469</v>
      </c>
      <c r="E252" s="4">
        <v>305</v>
      </c>
      <c r="F252" s="8" t="s">
        <v>215</v>
      </c>
      <c r="G252" s="19" t="s">
        <v>289</v>
      </c>
      <c r="H252" s="19" t="s">
        <v>290</v>
      </c>
      <c r="I252" s="9">
        <v>1940</v>
      </c>
      <c r="J252" s="9">
        <v>1930</v>
      </c>
      <c r="K252" s="9">
        <v>160</v>
      </c>
      <c r="L252" s="30">
        <f t="shared" si="158"/>
        <v>6352</v>
      </c>
      <c r="M252" s="67">
        <v>1.0599999999999998</v>
      </c>
      <c r="N252" s="21">
        <f t="shared" si="159"/>
        <v>75928.579333328846</v>
      </c>
      <c r="O252" s="22">
        <f t="shared" si="160"/>
        <v>6733.119999999999</v>
      </c>
      <c r="P252" s="23">
        <f t="shared" si="161"/>
        <v>82661.699333328841</v>
      </c>
      <c r="Q252" s="10" t="str">
        <f t="shared" si="162"/>
        <v>ene 2015</v>
      </c>
      <c r="R252" s="10" t="str">
        <f t="shared" si="163"/>
        <v>feb 2015</v>
      </c>
      <c r="S252" s="24">
        <v>93</v>
      </c>
      <c r="T252" s="24">
        <v>36</v>
      </c>
      <c r="U252" s="24">
        <v>1406</v>
      </c>
      <c r="V252" s="24">
        <v>1598</v>
      </c>
      <c r="W252" s="19">
        <v>160</v>
      </c>
    </row>
    <row r="253" spans="2:23" x14ac:dyDescent="0.25">
      <c r="B253" s="90"/>
      <c r="C253" s="90"/>
      <c r="D253" s="2" t="s">
        <v>467</v>
      </c>
      <c r="E253" s="4">
        <v>302</v>
      </c>
      <c r="F253" s="8" t="s">
        <v>217</v>
      </c>
      <c r="G253" s="19" t="s">
        <v>289</v>
      </c>
      <c r="H253" s="19" t="s">
        <v>290</v>
      </c>
      <c r="I253" s="9">
        <v>1880</v>
      </c>
      <c r="J253" s="9">
        <v>1960</v>
      </c>
      <c r="K253" s="9">
        <v>160</v>
      </c>
      <c r="L253" s="30">
        <f t="shared" si="158"/>
        <v>6304</v>
      </c>
      <c r="M253" s="67">
        <v>1.0599999999999998</v>
      </c>
      <c r="N253" s="21">
        <f t="shared" si="159"/>
        <v>75106.214105068124</v>
      </c>
      <c r="O253" s="22">
        <f t="shared" si="160"/>
        <v>6682.2399999999989</v>
      </c>
      <c r="P253" s="23">
        <f t="shared" si="161"/>
        <v>81788.454105068129</v>
      </c>
      <c r="Q253" s="10" t="str">
        <f t="shared" si="162"/>
        <v>ene 2015</v>
      </c>
      <c r="R253" s="10" t="str">
        <f t="shared" si="163"/>
        <v>feb 2015</v>
      </c>
      <c r="S253" s="24">
        <v>72</v>
      </c>
      <c r="T253" s="24">
        <v>26</v>
      </c>
      <c r="U253" s="24">
        <v>1468</v>
      </c>
      <c r="V253" s="24">
        <v>1772</v>
      </c>
      <c r="W253" s="19">
        <v>156</v>
      </c>
    </row>
    <row r="254" spans="2:23" x14ac:dyDescent="0.25">
      <c r="B254" s="90"/>
      <c r="C254" s="90"/>
      <c r="D254" s="2" t="s">
        <v>470</v>
      </c>
      <c r="E254" s="4">
        <v>300</v>
      </c>
      <c r="F254" s="8" t="s">
        <v>212</v>
      </c>
      <c r="G254" s="19" t="s">
        <v>289</v>
      </c>
      <c r="H254" s="19" t="s">
        <v>290</v>
      </c>
      <c r="I254" s="9">
        <v>3200</v>
      </c>
      <c r="J254" s="9">
        <v>3710</v>
      </c>
      <c r="K254" s="9">
        <v>340</v>
      </c>
      <c r="L254" s="30">
        <f t="shared" si="158"/>
        <v>11396</v>
      </c>
      <c r="M254" s="67">
        <v>1.0599999999999998</v>
      </c>
      <c r="N254" s="21">
        <f t="shared" si="159"/>
        <v>134426.84734610521</v>
      </c>
      <c r="O254" s="22">
        <f t="shared" si="160"/>
        <v>12079.759999999998</v>
      </c>
      <c r="P254" s="23">
        <f t="shared" si="161"/>
        <v>146506.60734610521</v>
      </c>
      <c r="Q254" s="10" t="str">
        <f t="shared" si="162"/>
        <v>ene 2015</v>
      </c>
      <c r="R254" s="10" t="str">
        <f t="shared" si="163"/>
        <v>feb 2015</v>
      </c>
      <c r="S254" s="24">
        <v>146</v>
      </c>
      <c r="T254" s="24">
        <v>52</v>
      </c>
      <c r="U254" s="24">
        <v>2461</v>
      </c>
      <c r="V254" s="24">
        <v>3310</v>
      </c>
      <c r="W254" s="19">
        <v>340</v>
      </c>
    </row>
    <row r="255" spans="2:23" x14ac:dyDescent="0.25">
      <c r="B255" s="90"/>
      <c r="C255" s="90"/>
      <c r="D255" s="2" t="s">
        <v>468</v>
      </c>
      <c r="E255" s="4">
        <v>301</v>
      </c>
      <c r="F255" s="8" t="s">
        <v>218</v>
      </c>
      <c r="G255" s="19" t="s">
        <v>289</v>
      </c>
      <c r="H255" s="19" t="s">
        <v>290</v>
      </c>
      <c r="I255" s="9">
        <v>1530</v>
      </c>
      <c r="J255" s="9">
        <v>1400</v>
      </c>
      <c r="K255" s="9">
        <v>160</v>
      </c>
      <c r="L255" s="30">
        <f t="shared" si="158"/>
        <v>4848</v>
      </c>
      <c r="M255" s="67">
        <v>1.0599999999999998</v>
      </c>
      <c r="N255" s="21">
        <f t="shared" si="159"/>
        <v>57999.434352637916</v>
      </c>
      <c r="O255" s="22">
        <f t="shared" si="160"/>
        <v>5138.8799999999992</v>
      </c>
      <c r="P255" s="23">
        <f t="shared" si="161"/>
        <v>63138.314352637914</v>
      </c>
      <c r="Q255" s="10" t="str">
        <f t="shared" si="162"/>
        <v>ene 2015</v>
      </c>
      <c r="R255" s="10" t="str">
        <f t="shared" si="163"/>
        <v>feb 2015</v>
      </c>
      <c r="S255" s="24">
        <v>84</v>
      </c>
      <c r="T255" s="24">
        <v>22</v>
      </c>
      <c r="U255" s="24">
        <v>1182</v>
      </c>
      <c r="V255" s="24">
        <v>1243</v>
      </c>
      <c r="W255" s="19">
        <v>159</v>
      </c>
    </row>
    <row r="256" spans="2:23" x14ac:dyDescent="0.25">
      <c r="B256" s="90"/>
      <c r="C256" s="90"/>
      <c r="D256" s="2" t="s">
        <v>470</v>
      </c>
      <c r="E256" s="4">
        <v>300</v>
      </c>
      <c r="F256" s="8" t="s">
        <v>219</v>
      </c>
      <c r="G256" s="19" t="s">
        <v>289</v>
      </c>
      <c r="H256" s="19" t="s">
        <v>290</v>
      </c>
      <c r="I256" s="9">
        <v>2990</v>
      </c>
      <c r="J256" s="9">
        <v>3090</v>
      </c>
      <c r="K256" s="9">
        <v>230</v>
      </c>
      <c r="L256" s="30">
        <f t="shared" si="158"/>
        <v>9958</v>
      </c>
      <c r="M256" s="67">
        <v>1.0599999999999998</v>
      </c>
      <c r="N256" s="21">
        <f t="shared" si="159"/>
        <v>118876.96378332694</v>
      </c>
      <c r="O256" s="22">
        <f t="shared" si="160"/>
        <v>10555.479999999998</v>
      </c>
      <c r="P256" s="23">
        <f t="shared" si="161"/>
        <v>129432.44378332693</v>
      </c>
      <c r="Q256" s="10" t="str">
        <f t="shared" si="162"/>
        <v>ene 2015</v>
      </c>
      <c r="R256" s="10" t="str">
        <f t="shared" si="163"/>
        <v>feb 2015</v>
      </c>
      <c r="S256" s="24">
        <v>88</v>
      </c>
      <c r="T256" s="24">
        <v>41</v>
      </c>
      <c r="U256" s="24">
        <v>2338</v>
      </c>
      <c r="V256" s="24">
        <v>2811</v>
      </c>
      <c r="W256" s="19">
        <v>228</v>
      </c>
    </row>
    <row r="257" spans="2:23" x14ac:dyDescent="0.25">
      <c r="B257" s="90"/>
      <c r="C257" s="90"/>
      <c r="D257" s="2" t="s">
        <v>468</v>
      </c>
      <c r="E257" s="4">
        <v>301</v>
      </c>
      <c r="F257" s="8" t="s">
        <v>220</v>
      </c>
      <c r="G257" s="19" t="s">
        <v>289</v>
      </c>
      <c r="H257" s="19" t="s">
        <v>290</v>
      </c>
      <c r="I257" s="9">
        <v>3940</v>
      </c>
      <c r="J257" s="9">
        <v>4400</v>
      </c>
      <c r="K257" s="9">
        <v>340</v>
      </c>
      <c r="L257" s="30">
        <f t="shared" si="158"/>
        <v>13684</v>
      </c>
      <c r="M257" s="67">
        <v>1.0599999999999998</v>
      </c>
      <c r="N257" s="21">
        <f t="shared" si="159"/>
        <v>162322.04326948029</v>
      </c>
      <c r="O257" s="22">
        <f t="shared" si="160"/>
        <v>14505.039999999997</v>
      </c>
      <c r="P257" s="23">
        <f t="shared" si="161"/>
        <v>176827.0832694803</v>
      </c>
      <c r="Q257" s="10" t="str">
        <f t="shared" si="162"/>
        <v>ene 2015</v>
      </c>
      <c r="R257" s="10" t="str">
        <f t="shared" si="163"/>
        <v>feb 2015</v>
      </c>
      <c r="S257" s="24">
        <v>110</v>
      </c>
      <c r="T257" s="24">
        <v>18</v>
      </c>
      <c r="U257" s="24">
        <v>2957</v>
      </c>
      <c r="V257" s="24">
        <v>3833</v>
      </c>
      <c r="W257" s="19">
        <v>335</v>
      </c>
    </row>
    <row r="258" spans="2:23" x14ac:dyDescent="0.25">
      <c r="B258" s="90"/>
      <c r="C258" s="90"/>
      <c r="D258" s="2" t="s">
        <v>471</v>
      </c>
      <c r="E258" s="4">
        <v>303</v>
      </c>
      <c r="F258" s="8" t="s">
        <v>221</v>
      </c>
      <c r="G258" s="19" t="s">
        <v>289</v>
      </c>
      <c r="H258" s="19" t="s">
        <v>290</v>
      </c>
      <c r="I258" s="9">
        <v>1830</v>
      </c>
      <c r="J258" s="9">
        <v>1870</v>
      </c>
      <c r="K258" s="9">
        <v>160</v>
      </c>
      <c r="L258" s="30">
        <f t="shared" si="158"/>
        <v>6080</v>
      </c>
      <c r="M258" s="67">
        <v>1.0599999999999998</v>
      </c>
      <c r="N258" s="21">
        <f t="shared" si="159"/>
        <v>72494.910205003369</v>
      </c>
      <c r="O258" s="22">
        <f t="shared" si="160"/>
        <v>6444.7999999999993</v>
      </c>
      <c r="P258" s="23">
        <f t="shared" si="161"/>
        <v>78939.710205003372</v>
      </c>
      <c r="Q258" s="10" t="str">
        <f t="shared" si="162"/>
        <v>ene 2015</v>
      </c>
      <c r="R258" s="10" t="str">
        <f t="shared" si="163"/>
        <v>feb 2015</v>
      </c>
      <c r="S258" s="24">
        <v>62</v>
      </c>
      <c r="T258" s="24">
        <v>51</v>
      </c>
      <c r="U258" s="24">
        <v>1380</v>
      </c>
      <c r="V258" s="24">
        <v>1625</v>
      </c>
      <c r="W258" s="19">
        <v>153</v>
      </c>
    </row>
    <row r="259" spans="2:23" x14ac:dyDescent="0.25">
      <c r="B259" s="90"/>
      <c r="C259" s="90"/>
      <c r="D259" s="2" t="s">
        <v>470</v>
      </c>
      <c r="E259" s="4">
        <v>300</v>
      </c>
      <c r="F259" s="8" t="s">
        <v>258</v>
      </c>
      <c r="G259" s="19" t="s">
        <v>289</v>
      </c>
      <c r="H259" s="19" t="s">
        <v>290</v>
      </c>
      <c r="I259" s="9">
        <v>10</v>
      </c>
      <c r="J259" s="9">
        <v>10</v>
      </c>
      <c r="K259" s="9">
        <v>40</v>
      </c>
      <c r="L259" s="30">
        <f t="shared" si="158"/>
        <v>72</v>
      </c>
      <c r="M259" s="67">
        <v>1.0599999999999998</v>
      </c>
      <c r="N259" s="21">
        <f t="shared" si="159"/>
        <v>580.79974155756349</v>
      </c>
      <c r="O259" s="22">
        <f t="shared" si="160"/>
        <v>76.319999999999993</v>
      </c>
      <c r="P259" s="23">
        <f t="shared" si="161"/>
        <v>657.11974155756343</v>
      </c>
      <c r="Q259" s="10" t="str">
        <f t="shared" si="162"/>
        <v>ene 2015</v>
      </c>
      <c r="R259" s="10" t="str">
        <f t="shared" si="163"/>
        <v>feb 2015</v>
      </c>
      <c r="S259" s="36"/>
      <c r="T259" s="36"/>
      <c r="U259" s="19">
        <v>0</v>
      </c>
      <c r="V259" s="19">
        <v>0</v>
      </c>
      <c r="W259" s="19">
        <v>40</v>
      </c>
    </row>
    <row r="260" spans="2:23" x14ac:dyDescent="0.25">
      <c r="B260" s="25"/>
      <c r="C260" s="25"/>
      <c r="D260" s="26"/>
      <c r="E260" s="27"/>
      <c r="F260" s="26"/>
      <c r="G260" s="28"/>
      <c r="H260" s="28"/>
      <c r="I260" s="31">
        <f>SUM(I249:I259)</f>
        <v>20640</v>
      </c>
      <c r="J260" s="31">
        <f>SUM(J249:J259)</f>
        <v>21740</v>
      </c>
      <c r="K260" s="31">
        <f>SUM(K249:K259)</f>
        <v>1900</v>
      </c>
      <c r="L260" s="32">
        <f>SUM(L249:L259)</f>
        <v>69708</v>
      </c>
      <c r="M260" s="68"/>
      <c r="N260" s="32">
        <f t="shared" ref="N260:P260" si="164">SUM(N249:N259)</f>
        <v>828973.58859319612</v>
      </c>
      <c r="O260" s="32">
        <f t="shared" si="164"/>
        <v>73890.48</v>
      </c>
      <c r="P260" s="32">
        <f t="shared" si="164"/>
        <v>902864.06859319622</v>
      </c>
      <c r="Q260" s="29"/>
      <c r="R260" s="29"/>
      <c r="S260" s="31">
        <f t="shared" ref="S260:W260" si="165">SUM(S249:S259)</f>
        <v>813</v>
      </c>
      <c r="T260" s="31">
        <f t="shared" si="165"/>
        <v>291</v>
      </c>
      <c r="U260" s="31">
        <f t="shared" si="165"/>
        <v>15579</v>
      </c>
      <c r="V260" s="31">
        <f t="shared" si="165"/>
        <v>18962</v>
      </c>
      <c r="W260" s="31">
        <f t="shared" si="165"/>
        <v>1881</v>
      </c>
    </row>
    <row r="261" spans="2:23" x14ac:dyDescent="0.25">
      <c r="B261" s="90" t="s">
        <v>222</v>
      </c>
      <c r="C261" s="90">
        <v>460</v>
      </c>
      <c r="D261" s="34" t="s">
        <v>472</v>
      </c>
      <c r="E261" s="4">
        <v>300</v>
      </c>
      <c r="F261" s="8" t="s">
        <v>226</v>
      </c>
      <c r="G261" s="19" t="s">
        <v>327</v>
      </c>
      <c r="H261" s="19" t="s">
        <v>290</v>
      </c>
      <c r="I261" s="9">
        <v>100</v>
      </c>
      <c r="J261" s="9">
        <v>100</v>
      </c>
      <c r="K261" s="9">
        <v>30</v>
      </c>
      <c r="L261" s="30">
        <f>$I$283*I261+$J$283*J261+$K$283*K261</f>
        <v>350</v>
      </c>
      <c r="M261" s="67">
        <v>0.77</v>
      </c>
      <c r="N261" s="21">
        <f>$I$284*I261+$J$284*J261+K261*$K$284</f>
        <v>4027.1731848064042</v>
      </c>
      <c r="O261" s="22">
        <f t="shared" ref="O261:O265" si="166">+$M261*$L261</f>
        <v>269.5</v>
      </c>
      <c r="P261" s="23">
        <f t="shared" ref="P261:P265" si="167">N261+O261</f>
        <v>4296.6731848064046</v>
      </c>
      <c r="Q261" s="10" t="str">
        <f t="shared" ref="Q261:Q265" si="168">IF(L261=0," ","ene 2015")</f>
        <v>ene 2015</v>
      </c>
      <c r="R261" s="10" t="str">
        <f t="shared" ref="R261:R265" si="169">IF(L261=0," ","feb 2015")</f>
        <v>feb 2015</v>
      </c>
      <c r="S261" s="24">
        <v>22</v>
      </c>
      <c r="T261" s="24">
        <v>8</v>
      </c>
      <c r="U261" s="24">
        <v>77</v>
      </c>
      <c r="V261" s="24">
        <v>91</v>
      </c>
      <c r="W261" s="19">
        <v>30</v>
      </c>
    </row>
    <row r="262" spans="2:23" x14ac:dyDescent="0.25">
      <c r="B262" s="90"/>
      <c r="C262" s="90"/>
      <c r="D262" s="34" t="s">
        <v>472</v>
      </c>
      <c r="E262" s="4">
        <v>300</v>
      </c>
      <c r="F262" s="8" t="s">
        <v>224</v>
      </c>
      <c r="G262" s="19" t="s">
        <v>327</v>
      </c>
      <c r="H262" s="19" t="s">
        <v>290</v>
      </c>
      <c r="I262" s="9">
        <v>180</v>
      </c>
      <c r="J262" s="9">
        <v>180</v>
      </c>
      <c r="K262" s="9">
        <v>40</v>
      </c>
      <c r="L262" s="30">
        <f>$I$283*I262+$J$283*J262+$K$283*K262</f>
        <v>616</v>
      </c>
      <c r="M262" s="67">
        <v>0.77</v>
      </c>
      <c r="N262" s="21">
        <f>$I$284*I262+$J$284*J262+K262*$K$284</f>
        <v>7181.5291941899895</v>
      </c>
      <c r="O262" s="22">
        <f t="shared" si="166"/>
        <v>474.32</v>
      </c>
      <c r="P262" s="23">
        <f t="shared" si="167"/>
        <v>7655.8491941899892</v>
      </c>
      <c r="Q262" s="10" t="str">
        <f t="shared" si="168"/>
        <v>ene 2015</v>
      </c>
      <c r="R262" s="10" t="str">
        <f t="shared" si="169"/>
        <v>feb 2015</v>
      </c>
      <c r="S262" s="24">
        <v>22</v>
      </c>
      <c r="T262" s="24">
        <v>0</v>
      </c>
      <c r="U262" s="24">
        <v>143</v>
      </c>
      <c r="V262" s="24">
        <v>173</v>
      </c>
      <c r="W262" s="19">
        <v>40</v>
      </c>
    </row>
    <row r="263" spans="2:23" x14ac:dyDescent="0.25">
      <c r="B263" s="90"/>
      <c r="C263" s="90"/>
      <c r="D263" s="34" t="s">
        <v>472</v>
      </c>
      <c r="E263" s="4">
        <v>300</v>
      </c>
      <c r="F263" s="8" t="s">
        <v>223</v>
      </c>
      <c r="G263" s="19" t="s">
        <v>327</v>
      </c>
      <c r="H263" s="19" t="s">
        <v>290</v>
      </c>
      <c r="I263" s="9">
        <v>4770</v>
      </c>
      <c r="J263" s="9">
        <v>5070</v>
      </c>
      <c r="K263" s="9">
        <v>440</v>
      </c>
      <c r="L263" s="30">
        <f>$I$283*I263+$J$283*J263+$K$283*K263</f>
        <v>16184</v>
      </c>
      <c r="M263" s="67">
        <v>0.77</v>
      </c>
      <c r="N263" s="21">
        <f>$I$284*I263+$J$284*J263+K263*$K$284</f>
        <v>192350.78643426564</v>
      </c>
      <c r="O263" s="22">
        <f t="shared" si="166"/>
        <v>12461.68</v>
      </c>
      <c r="P263" s="23">
        <f t="shared" si="167"/>
        <v>204812.46643426563</v>
      </c>
      <c r="Q263" s="10" t="str">
        <f t="shared" si="168"/>
        <v>ene 2015</v>
      </c>
      <c r="R263" s="10" t="str">
        <f t="shared" si="169"/>
        <v>feb 2015</v>
      </c>
      <c r="S263" s="24">
        <v>138</v>
      </c>
      <c r="T263" s="24">
        <v>117</v>
      </c>
      <c r="U263" s="24">
        <v>3667</v>
      </c>
      <c r="V263" s="24">
        <v>4526</v>
      </c>
      <c r="W263" s="19">
        <v>435</v>
      </c>
    </row>
    <row r="264" spans="2:23" x14ac:dyDescent="0.25">
      <c r="B264" s="90"/>
      <c r="C264" s="90"/>
      <c r="D264" s="34" t="s">
        <v>472</v>
      </c>
      <c r="E264" s="4">
        <v>300</v>
      </c>
      <c r="F264" s="8" t="s">
        <v>225</v>
      </c>
      <c r="G264" s="19" t="s">
        <v>327</v>
      </c>
      <c r="H264" s="19" t="s">
        <v>290</v>
      </c>
      <c r="I264" s="9">
        <v>100</v>
      </c>
      <c r="J264" s="9">
        <v>100</v>
      </c>
      <c r="K264" s="9">
        <v>30</v>
      </c>
      <c r="L264" s="30">
        <f>$I$283*I264+$J$283*J264+$K$283*K264</f>
        <v>350</v>
      </c>
      <c r="M264" s="67">
        <v>0.77</v>
      </c>
      <c r="N264" s="21">
        <f>$I$284*I264+$J$284*J264+K264*$K$284</f>
        <v>4027.1731848064042</v>
      </c>
      <c r="O264" s="22">
        <f t="shared" si="166"/>
        <v>269.5</v>
      </c>
      <c r="P264" s="23">
        <f t="shared" si="167"/>
        <v>4296.6731848064046</v>
      </c>
      <c r="Q264" s="10" t="str">
        <f t="shared" si="168"/>
        <v>ene 2015</v>
      </c>
      <c r="R264" s="10" t="str">
        <f t="shared" si="169"/>
        <v>feb 2015</v>
      </c>
      <c r="S264" s="24">
        <v>19</v>
      </c>
      <c r="T264" s="24">
        <v>6</v>
      </c>
      <c r="U264" s="24">
        <v>81</v>
      </c>
      <c r="V264" s="24">
        <v>91</v>
      </c>
      <c r="W264" s="19">
        <v>29</v>
      </c>
    </row>
    <row r="265" spans="2:23" x14ac:dyDescent="0.25">
      <c r="B265" s="90"/>
      <c r="C265" s="90"/>
      <c r="D265" s="34" t="s">
        <v>472</v>
      </c>
      <c r="E265" s="4">
        <v>300</v>
      </c>
      <c r="F265" s="8" t="s">
        <v>255</v>
      </c>
      <c r="G265" s="19" t="s">
        <v>327</v>
      </c>
      <c r="H265" s="19" t="s">
        <v>290</v>
      </c>
      <c r="I265" s="9">
        <v>10</v>
      </c>
      <c r="J265" s="9">
        <v>10</v>
      </c>
      <c r="K265" s="9">
        <v>30</v>
      </c>
      <c r="L265" s="30">
        <f>$I$283*I265+$J$283*J265+$K$283*K265</f>
        <v>62</v>
      </c>
      <c r="M265" s="67">
        <v>0.77</v>
      </c>
      <c r="N265" s="21">
        <f>$I$284*I265+$J$284*J265+K265*$K$284</f>
        <v>532.66935694217887</v>
      </c>
      <c r="O265" s="22">
        <f t="shared" si="166"/>
        <v>47.74</v>
      </c>
      <c r="P265" s="23">
        <f t="shared" si="167"/>
        <v>580.40935694217887</v>
      </c>
      <c r="Q265" s="10" t="str">
        <f t="shared" si="168"/>
        <v>ene 2015</v>
      </c>
      <c r="R265" s="10" t="str">
        <f t="shared" si="169"/>
        <v>feb 2015</v>
      </c>
      <c r="S265" s="8"/>
      <c r="T265" s="8"/>
      <c r="U265" s="19">
        <v>0</v>
      </c>
      <c r="V265" s="19">
        <v>0</v>
      </c>
      <c r="W265" s="19">
        <v>27</v>
      </c>
    </row>
    <row r="266" spans="2:23" x14ac:dyDescent="0.25">
      <c r="B266" s="25"/>
      <c r="C266" s="25"/>
      <c r="D266" s="26"/>
      <c r="E266" s="27"/>
      <c r="F266" s="26"/>
      <c r="G266" s="28"/>
      <c r="H266" s="28"/>
      <c r="I266" s="31">
        <f>SUM(I261:I265)</f>
        <v>5160</v>
      </c>
      <c r="J266" s="31">
        <f>SUM(J261:J265)</f>
        <v>5460</v>
      </c>
      <c r="K266" s="31">
        <f>SUM(K261:K265)</f>
        <v>570</v>
      </c>
      <c r="L266" s="32">
        <f>SUM(L261:L265)</f>
        <v>17562</v>
      </c>
      <c r="M266" s="68"/>
      <c r="N266" s="32">
        <f t="shared" ref="N266:P266" si="170">SUM(N261:N265)</f>
        <v>208119.3313550106</v>
      </c>
      <c r="O266" s="32">
        <f t="shared" si="170"/>
        <v>13522.74</v>
      </c>
      <c r="P266" s="32">
        <f t="shared" si="170"/>
        <v>221642.07135501059</v>
      </c>
      <c r="Q266" s="29"/>
      <c r="R266" s="29"/>
      <c r="S266" s="31">
        <f t="shared" ref="S266:W266" si="171">SUM(S261:S265)</f>
        <v>201</v>
      </c>
      <c r="T266" s="31">
        <f t="shared" si="171"/>
        <v>131</v>
      </c>
      <c r="U266" s="31">
        <f t="shared" si="171"/>
        <v>3968</v>
      </c>
      <c r="V266" s="31">
        <f t="shared" si="171"/>
        <v>4881</v>
      </c>
      <c r="W266" s="31">
        <f t="shared" si="171"/>
        <v>561</v>
      </c>
    </row>
    <row r="267" spans="2:23" x14ac:dyDescent="0.25">
      <c r="B267" s="90" t="s">
        <v>227</v>
      </c>
      <c r="C267" s="90">
        <v>461</v>
      </c>
      <c r="D267" s="8" t="s">
        <v>473</v>
      </c>
      <c r="E267" s="4">
        <v>302</v>
      </c>
      <c r="F267" s="8" t="s">
        <v>229</v>
      </c>
      <c r="G267" s="19" t="s">
        <v>411</v>
      </c>
      <c r="H267" s="19" t="s">
        <v>290</v>
      </c>
      <c r="I267" s="9">
        <v>1470</v>
      </c>
      <c r="J267" s="9">
        <v>1340</v>
      </c>
      <c r="K267" s="9">
        <v>130</v>
      </c>
      <c r="L267" s="30">
        <f>$I$283*I267+$J$283*J267+$K$283*K267</f>
        <v>4626</v>
      </c>
      <c r="M267" s="67">
        <v>0.72</v>
      </c>
      <c r="N267" s="21">
        <f>$I$284*I267+$J$284*J267+K267*$K$284</f>
        <v>55525.373980215612</v>
      </c>
      <c r="O267" s="22">
        <f t="shared" ref="O267:O270" si="172">+$M267*$L267</f>
        <v>3330.72</v>
      </c>
      <c r="P267" s="23">
        <f t="shared" ref="P267:P270" si="173">N267+O267</f>
        <v>58856.093980215614</v>
      </c>
      <c r="Q267" s="10" t="str">
        <f t="shared" ref="Q267:Q270" si="174">IF(L267=0," ","ene 2015")</f>
        <v>ene 2015</v>
      </c>
      <c r="R267" s="10" t="str">
        <f t="shared" ref="R267:R270" si="175">IF(L267=0," ","feb 2015")</f>
        <v>feb 2015</v>
      </c>
      <c r="S267" s="24">
        <v>38</v>
      </c>
      <c r="T267" s="24">
        <v>8</v>
      </c>
      <c r="U267" s="24">
        <v>844</v>
      </c>
      <c r="V267" s="24">
        <v>799</v>
      </c>
      <c r="W267" s="19">
        <v>128</v>
      </c>
    </row>
    <row r="268" spans="2:23" x14ac:dyDescent="0.25">
      <c r="B268" s="90"/>
      <c r="C268" s="90"/>
      <c r="D268" s="8" t="s">
        <v>474</v>
      </c>
      <c r="E268" s="4">
        <v>301</v>
      </c>
      <c r="F268" s="8" t="s">
        <v>228</v>
      </c>
      <c r="G268" s="19" t="s">
        <v>411</v>
      </c>
      <c r="H268" s="19" t="s">
        <v>290</v>
      </c>
      <c r="I268" s="9">
        <v>3760</v>
      </c>
      <c r="J268" s="9">
        <v>3530</v>
      </c>
      <c r="K268" s="9">
        <v>420</v>
      </c>
      <c r="L268" s="30">
        <f>$I$283*I268+$J$283*J268+$K$283*K268</f>
        <v>12084</v>
      </c>
      <c r="M268" s="67">
        <v>0.72</v>
      </c>
      <c r="N268" s="21">
        <f>$I$284*I268+$J$284*J268+K268*$K$284</f>
        <v>144162.08143158993</v>
      </c>
      <c r="O268" s="22">
        <f t="shared" si="172"/>
        <v>8700.48</v>
      </c>
      <c r="P268" s="23">
        <f t="shared" si="173"/>
        <v>152862.56143158994</v>
      </c>
      <c r="Q268" s="10" t="str">
        <f t="shared" si="174"/>
        <v>ene 2015</v>
      </c>
      <c r="R268" s="10" t="str">
        <f t="shared" si="175"/>
        <v>feb 2015</v>
      </c>
      <c r="S268" s="24">
        <v>95</v>
      </c>
      <c r="T268" s="24">
        <v>25</v>
      </c>
      <c r="U268" s="24">
        <v>2721</v>
      </c>
      <c r="V268" s="24">
        <v>2898</v>
      </c>
      <c r="W268" s="19">
        <v>420</v>
      </c>
    </row>
    <row r="269" spans="2:23" x14ac:dyDescent="0.25">
      <c r="B269" s="90"/>
      <c r="C269" s="90"/>
      <c r="D269" s="8" t="s">
        <v>475</v>
      </c>
      <c r="E269" s="4">
        <v>302</v>
      </c>
      <c r="F269" s="8" t="s">
        <v>230</v>
      </c>
      <c r="G269" s="19" t="s">
        <v>411</v>
      </c>
      <c r="H269" s="19" t="s">
        <v>290</v>
      </c>
      <c r="I269" s="9">
        <v>1410</v>
      </c>
      <c r="J269" s="9">
        <v>1280</v>
      </c>
      <c r="K269" s="9">
        <v>140</v>
      </c>
      <c r="L269" s="30">
        <f>$I$283*I269+$J$283*J269+$K$283*K269</f>
        <v>4444</v>
      </c>
      <c r="M269" s="67">
        <v>0.72</v>
      </c>
      <c r="N269" s="21">
        <f>$I$284*I269+$J$284*J269+K269*$K$284</f>
        <v>53243.835146254845</v>
      </c>
      <c r="O269" s="22">
        <f t="shared" si="172"/>
        <v>3199.68</v>
      </c>
      <c r="P269" s="23">
        <f t="shared" si="173"/>
        <v>56443.515146254846</v>
      </c>
      <c r="Q269" s="10" t="str">
        <f t="shared" si="174"/>
        <v>ene 2015</v>
      </c>
      <c r="R269" s="10" t="str">
        <f t="shared" si="175"/>
        <v>feb 2015</v>
      </c>
      <c r="S269" s="24">
        <v>37</v>
      </c>
      <c r="T269" s="24">
        <v>5</v>
      </c>
      <c r="U269" s="24">
        <v>1058</v>
      </c>
      <c r="V269" s="24">
        <v>1087</v>
      </c>
      <c r="W269" s="19">
        <v>140</v>
      </c>
    </row>
    <row r="270" spans="2:23" x14ac:dyDescent="0.25">
      <c r="B270" s="90"/>
      <c r="C270" s="90"/>
      <c r="D270" s="8" t="s">
        <v>476</v>
      </c>
      <c r="E270" s="4">
        <v>300</v>
      </c>
      <c r="F270" s="8" t="s">
        <v>256</v>
      </c>
      <c r="G270" s="19" t="s">
        <v>411</v>
      </c>
      <c r="H270" s="19" t="s">
        <v>290</v>
      </c>
      <c r="I270" s="9">
        <v>10</v>
      </c>
      <c r="J270" s="9">
        <v>10</v>
      </c>
      <c r="K270" s="9">
        <v>20</v>
      </c>
      <c r="L270" s="30">
        <f>$I$283*I270+$J$283*J270+$K$283*K270</f>
        <v>52</v>
      </c>
      <c r="M270" s="67">
        <v>0.72</v>
      </c>
      <c r="N270" s="21">
        <f>$I$284*I270+$J$284*J270+K270*$K$284</f>
        <v>484.53897232679424</v>
      </c>
      <c r="O270" s="22">
        <f t="shared" si="172"/>
        <v>37.44</v>
      </c>
      <c r="P270" s="23">
        <f t="shared" si="173"/>
        <v>521.97897232679429</v>
      </c>
      <c r="Q270" s="10" t="str">
        <f t="shared" si="174"/>
        <v>ene 2015</v>
      </c>
      <c r="R270" s="10" t="str">
        <f t="shared" si="175"/>
        <v>feb 2015</v>
      </c>
      <c r="S270" s="24"/>
      <c r="T270" s="24"/>
      <c r="U270" s="19">
        <v>0</v>
      </c>
      <c r="V270" s="19">
        <v>0</v>
      </c>
      <c r="W270" s="19">
        <v>15</v>
      </c>
    </row>
    <row r="271" spans="2:23" x14ac:dyDescent="0.25">
      <c r="B271" s="25"/>
      <c r="C271" s="25"/>
      <c r="D271" s="26"/>
      <c r="E271" s="27"/>
      <c r="F271" s="26"/>
      <c r="G271" s="28"/>
      <c r="H271" s="28"/>
      <c r="I271" s="31">
        <f>SUM(I267:I270)</f>
        <v>6650</v>
      </c>
      <c r="J271" s="31">
        <f>SUM(J267:J270)</f>
        <v>6160</v>
      </c>
      <c r="K271" s="31">
        <f>SUM(K267:K270)</f>
        <v>710</v>
      </c>
      <c r="L271" s="32">
        <f>SUM(L267:L270)</f>
        <v>21206</v>
      </c>
      <c r="M271" s="68"/>
      <c r="N271" s="32">
        <f t="shared" ref="N271:P271" si="176">SUM(N267:N270)</f>
        <v>253415.82953038719</v>
      </c>
      <c r="O271" s="32">
        <f t="shared" si="176"/>
        <v>15268.32</v>
      </c>
      <c r="P271" s="32">
        <f t="shared" si="176"/>
        <v>268684.14953038719</v>
      </c>
      <c r="Q271" s="29"/>
      <c r="R271" s="29"/>
      <c r="S271" s="31">
        <f t="shared" ref="S271:W271" si="177">SUM(S267:S270)</f>
        <v>170</v>
      </c>
      <c r="T271" s="31">
        <f t="shared" si="177"/>
        <v>38</v>
      </c>
      <c r="U271" s="31">
        <f t="shared" si="177"/>
        <v>4623</v>
      </c>
      <c r="V271" s="31">
        <f t="shared" si="177"/>
        <v>4784</v>
      </c>
      <c r="W271" s="31">
        <f t="shared" si="177"/>
        <v>703</v>
      </c>
    </row>
    <row r="272" spans="2:23" x14ac:dyDescent="0.25">
      <c r="B272" s="90" t="s">
        <v>231</v>
      </c>
      <c r="C272" s="90">
        <v>462</v>
      </c>
      <c r="D272" s="8" t="s">
        <v>477</v>
      </c>
      <c r="E272" s="4">
        <v>300</v>
      </c>
      <c r="F272" s="8" t="s">
        <v>233</v>
      </c>
      <c r="G272" s="19" t="s">
        <v>314</v>
      </c>
      <c r="H272" s="19" t="s">
        <v>290</v>
      </c>
      <c r="I272" s="9">
        <v>960</v>
      </c>
      <c r="J272" s="9">
        <v>1020</v>
      </c>
      <c r="K272" s="9">
        <v>140</v>
      </c>
      <c r="L272" s="30">
        <f>$I$283*I272+$J$283*J272+$K$283*K272</f>
        <v>3308</v>
      </c>
      <c r="M272" s="85">
        <v>0.79789994321554858</v>
      </c>
      <c r="N272" s="21">
        <f>$I$284*I272+$J$284*J272+K272*$K$284</f>
        <v>38953.402208710744</v>
      </c>
      <c r="O272" s="22">
        <f t="shared" ref="O272:O276" si="178">+$M272*$L272</f>
        <v>2639.4530121570347</v>
      </c>
      <c r="P272" s="23">
        <f t="shared" ref="P272:P276" si="179">N272+O272</f>
        <v>41592.855220867779</v>
      </c>
      <c r="Q272" s="10" t="str">
        <f t="shared" ref="Q272:Q276" si="180">IF(L272=0," ","ene 2015")</f>
        <v>ene 2015</v>
      </c>
      <c r="R272" s="10" t="str">
        <f t="shared" ref="R272:R276" si="181">IF(L272=0," ","feb 2015")</f>
        <v>feb 2015</v>
      </c>
      <c r="S272" s="24">
        <v>62</v>
      </c>
      <c r="T272" s="24">
        <v>56</v>
      </c>
      <c r="U272" s="24">
        <v>1048</v>
      </c>
      <c r="V272" s="24">
        <v>1246</v>
      </c>
      <c r="W272" s="19">
        <v>133</v>
      </c>
    </row>
    <row r="273" spans="2:23" x14ac:dyDescent="0.25">
      <c r="B273" s="90"/>
      <c r="C273" s="90"/>
      <c r="D273" s="8" t="s">
        <v>477</v>
      </c>
      <c r="E273" s="4">
        <v>300</v>
      </c>
      <c r="F273" s="8" t="s">
        <v>232</v>
      </c>
      <c r="G273" s="19" t="s">
        <v>314</v>
      </c>
      <c r="H273" s="19" t="s">
        <v>290</v>
      </c>
      <c r="I273" s="9">
        <v>10620</v>
      </c>
      <c r="J273" s="9">
        <v>11070</v>
      </c>
      <c r="K273" s="9">
        <v>850</v>
      </c>
      <c r="L273" s="30">
        <f>$I$283*I273+$J$283*J273+$K$283*K273</f>
        <v>35554</v>
      </c>
      <c r="M273" s="85">
        <v>0.79789994321554858</v>
      </c>
      <c r="N273" s="21">
        <f>$I$284*I273+$J$284*J273+K273*$K$284</f>
        <v>423979.05433186347</v>
      </c>
      <c r="O273" s="22">
        <f t="shared" si="178"/>
        <v>28368.534581085612</v>
      </c>
      <c r="P273" s="23">
        <f t="shared" si="179"/>
        <v>452347.58891294908</v>
      </c>
      <c r="Q273" s="10" t="str">
        <f t="shared" si="180"/>
        <v>ene 2015</v>
      </c>
      <c r="R273" s="10" t="str">
        <f t="shared" si="181"/>
        <v>feb 2015</v>
      </c>
      <c r="S273" s="24">
        <v>230</v>
      </c>
      <c r="T273" s="24">
        <v>199</v>
      </c>
      <c r="U273" s="24">
        <v>8319</v>
      </c>
      <c r="V273" s="24">
        <v>10015</v>
      </c>
      <c r="W273" s="19">
        <v>843</v>
      </c>
    </row>
    <row r="274" spans="2:23" x14ac:dyDescent="0.25">
      <c r="B274" s="90"/>
      <c r="C274" s="90"/>
      <c r="D274" s="8" t="s">
        <v>477</v>
      </c>
      <c r="E274" s="4">
        <v>300</v>
      </c>
      <c r="F274" s="8" t="s">
        <v>234</v>
      </c>
      <c r="G274" s="19" t="s">
        <v>314</v>
      </c>
      <c r="H274" s="19" t="s">
        <v>290</v>
      </c>
      <c r="I274" s="9">
        <v>1580</v>
      </c>
      <c r="J274" s="9">
        <v>1860</v>
      </c>
      <c r="K274" s="9">
        <v>180</v>
      </c>
      <c r="L274" s="30">
        <f>$I$283*I274+$J$283*J274+$K$283*K274</f>
        <v>5684</v>
      </c>
      <c r="M274" s="85">
        <v>0.79789994321554858</v>
      </c>
      <c r="N274" s="21">
        <f>$I$284*I274+$J$284*J274+K274*$K$284</f>
        <v>66903.69320434134</v>
      </c>
      <c r="O274" s="22">
        <f t="shared" si="178"/>
        <v>4535.263277237178</v>
      </c>
      <c r="P274" s="23">
        <f t="shared" si="179"/>
        <v>71438.956481578512</v>
      </c>
      <c r="Q274" s="10" t="str">
        <f t="shared" si="180"/>
        <v>ene 2015</v>
      </c>
      <c r="R274" s="10" t="str">
        <f t="shared" si="181"/>
        <v>feb 2015</v>
      </c>
      <c r="S274" s="24">
        <v>53</v>
      </c>
      <c r="T274" s="24">
        <v>36</v>
      </c>
      <c r="U274" s="24">
        <v>1248</v>
      </c>
      <c r="V274" s="24">
        <v>1675</v>
      </c>
      <c r="W274" s="19">
        <v>175</v>
      </c>
    </row>
    <row r="275" spans="2:23" x14ac:dyDescent="0.25">
      <c r="B275" s="90"/>
      <c r="C275" s="90"/>
      <c r="D275" s="8" t="s">
        <v>477</v>
      </c>
      <c r="E275" s="4">
        <v>300</v>
      </c>
      <c r="F275" s="8" t="s">
        <v>235</v>
      </c>
      <c r="G275" s="19" t="s">
        <v>314</v>
      </c>
      <c r="H275" s="19" t="s">
        <v>290</v>
      </c>
      <c r="I275" s="9">
        <v>80</v>
      </c>
      <c r="J275" s="9">
        <v>100</v>
      </c>
      <c r="K275" s="9">
        <v>20</v>
      </c>
      <c r="L275" s="30">
        <f>$I$283*I275+$J$283*J275+$K$283*K275</f>
        <v>308</v>
      </c>
      <c r="M275" s="85">
        <v>0.79789994321554858</v>
      </c>
      <c r="N275" s="21">
        <f>$I$284*I275+$J$284*J275+K275*$K$284</f>
        <v>3537.4428362912881</v>
      </c>
      <c r="O275" s="22">
        <f t="shared" si="178"/>
        <v>245.75318251038897</v>
      </c>
      <c r="P275" s="23">
        <f t="shared" si="179"/>
        <v>3783.1960188016769</v>
      </c>
      <c r="Q275" s="10" t="str">
        <f t="shared" si="180"/>
        <v>ene 2015</v>
      </c>
      <c r="R275" s="10" t="str">
        <f t="shared" si="181"/>
        <v>feb 2015</v>
      </c>
      <c r="S275" s="24">
        <v>11</v>
      </c>
      <c r="T275" s="24">
        <v>12</v>
      </c>
      <c r="U275" s="24">
        <v>79</v>
      </c>
      <c r="V275" s="24">
        <v>105</v>
      </c>
      <c r="W275" s="19">
        <v>19</v>
      </c>
    </row>
    <row r="276" spans="2:23" x14ac:dyDescent="0.25">
      <c r="B276" s="90"/>
      <c r="C276" s="90"/>
      <c r="D276" s="8" t="s">
        <v>477</v>
      </c>
      <c r="E276" s="4">
        <v>300</v>
      </c>
      <c r="F276" s="8" t="s">
        <v>257</v>
      </c>
      <c r="G276" s="19" t="s">
        <v>314</v>
      </c>
      <c r="H276" s="19" t="s">
        <v>290</v>
      </c>
      <c r="I276" s="9">
        <v>10</v>
      </c>
      <c r="J276" s="9">
        <v>10</v>
      </c>
      <c r="K276" s="9">
        <v>20</v>
      </c>
      <c r="L276" s="30">
        <f>$I$283*I276+$J$283*J276+$K$283*K276</f>
        <v>52</v>
      </c>
      <c r="M276" s="85">
        <v>0.79789994321554858</v>
      </c>
      <c r="N276" s="21">
        <f>$I$284*I276+$J$284*J276+K276*$K$284</f>
        <v>484.53897232679424</v>
      </c>
      <c r="O276" s="22">
        <f t="shared" si="178"/>
        <v>41.490797047208524</v>
      </c>
      <c r="P276" s="23">
        <f t="shared" si="179"/>
        <v>526.02976937400274</v>
      </c>
      <c r="Q276" s="10" t="str">
        <f t="shared" si="180"/>
        <v>ene 2015</v>
      </c>
      <c r="R276" s="10" t="str">
        <f t="shared" si="181"/>
        <v>feb 2015</v>
      </c>
      <c r="S276" s="24"/>
      <c r="T276" s="24"/>
      <c r="U276" s="19">
        <v>0</v>
      </c>
      <c r="V276" s="19">
        <v>0</v>
      </c>
      <c r="W276" s="19">
        <v>20</v>
      </c>
    </row>
    <row r="277" spans="2:23" x14ac:dyDescent="0.25">
      <c r="B277" s="25"/>
      <c r="C277" s="25"/>
      <c r="D277" s="26"/>
      <c r="E277" s="27"/>
      <c r="F277" s="26"/>
      <c r="G277" s="28"/>
      <c r="H277" s="28"/>
      <c r="I277" s="31">
        <f>SUM(I272:I276)</f>
        <v>13250</v>
      </c>
      <c r="J277" s="31">
        <f>SUM(J272:J276)</f>
        <v>14060</v>
      </c>
      <c r="K277" s="31">
        <f>SUM(K272:K276)</f>
        <v>1210</v>
      </c>
      <c r="L277" s="32">
        <f>SUM(L272:L276)</f>
        <v>44906</v>
      </c>
      <c r="M277" s="68"/>
      <c r="N277" s="32">
        <f t="shared" ref="N277:P277" si="182">SUM(N272:N276)</f>
        <v>533858.1315535336</v>
      </c>
      <c r="O277" s="32">
        <f t="shared" si="182"/>
        <v>35830.494850037416</v>
      </c>
      <c r="P277" s="32">
        <f t="shared" si="182"/>
        <v>569688.62640357111</v>
      </c>
      <c r="Q277" s="29"/>
      <c r="R277" s="29"/>
      <c r="S277" s="31">
        <f t="shared" ref="S277:W277" si="183">SUM(S272:S276)</f>
        <v>356</v>
      </c>
      <c r="T277" s="31">
        <f t="shared" si="183"/>
        <v>303</v>
      </c>
      <c r="U277" s="31">
        <f t="shared" si="183"/>
        <v>10694</v>
      </c>
      <c r="V277" s="31">
        <f t="shared" si="183"/>
        <v>13041</v>
      </c>
      <c r="W277" s="31">
        <f t="shared" si="183"/>
        <v>1190</v>
      </c>
    </row>
    <row r="278" spans="2:23" s="47" customFormat="1" ht="20.25" customHeight="1" x14ac:dyDescent="0.2">
      <c r="B278" s="42" t="s">
        <v>261</v>
      </c>
      <c r="C278" s="42"/>
      <c r="D278" s="43"/>
      <c r="E278" s="44"/>
      <c r="F278" s="43"/>
      <c r="G278" s="45"/>
      <c r="H278" s="45"/>
      <c r="I278" s="46">
        <f>+I17+I39+I49+I61+I74+I89+I92+I107+I117+I130+I137+I152+I169+I174+I183+I194+I204+I209+I214+I219+I232+I248+I260+I266+I271+I277</f>
        <v>448830</v>
      </c>
      <c r="J278" s="46">
        <f>+J17+J39+J49+J61+J74+J89+J92+J107+J117+J130+J137+J152+J169+J174+J183+J194+J204+J209+J214+J219+J232+J248+J260+J266+J271+J277</f>
        <v>445000</v>
      </c>
      <c r="K278" s="46">
        <f>+K17+K39+K49+K61+K74+K89+K92+K107+K117+K130+K137+K152+K169+K174+K183+K194+K204+K209+K214+K219+K232+K248+K260+K266+K271+K277</f>
        <v>51300</v>
      </c>
      <c r="L278" s="48">
        <f>+L17+L39+L49+L61+L74+L89+L92+L107+L117+L130+L137+L152+L169+L174+L183+L194+L204+L209+L214+L219+L232+L248+L260+L266+L271+L277</f>
        <v>1481428</v>
      </c>
      <c r="M278" s="69"/>
      <c r="N278" s="48">
        <f>+N17+N39+N49+N61+N74+N89+N92+N107+N117+N130+N137+N152+N169+N174+N183+N194+N204+N209+N214+N219+N232+N248+N260+N266+N271+N277</f>
        <v>17609855.303936839</v>
      </c>
      <c r="O278" s="48">
        <f>+O17+O39+O49+O61+O74+O89+O92+O107+O117+O130+O137+O152+O169+O174+O183+O194+O204+O209+O214+O219+O232+O248+O260+O266+O271+O277</f>
        <v>1194819.3241941957</v>
      </c>
      <c r="P278" s="48">
        <f>+P17+P39+P49+P61+P74+P89+P92+P107+P117+P130+P137+P152+P169+P174+P183+P194+P204+P209+P214+P219+P232+P248+P260+P266+P271+P277</f>
        <v>18804674.628131032</v>
      </c>
      <c r="Q278" s="46"/>
      <c r="R278" s="46"/>
      <c r="S278" s="46">
        <f>+S17+S39+S49+S61+S74+S89+S92+S107+S117+S130+S137+S152+S169+S174+S183+S194+S204+S209+S214+S219+S232+S248+S260+S266+S271+S277</f>
        <v>20578</v>
      </c>
      <c r="T278" s="46">
        <f>+T17+T39+T49+T61+T74+T89+T92+T107+T117+T130+T137+T152+T169+T174+T183+T194+T204+T209+T214+T219+T232+T248+T260+T266+T271+T277</f>
        <v>12540</v>
      </c>
      <c r="U278" s="46">
        <f>+U17+U39+U49+U61+U74+U89+U92+U107+U117+U130+U137+U152+U169+U174+U183+U194+U204+U209+U214+U219+U232+U248+U260+U266+U271+U277</f>
        <v>378458</v>
      </c>
      <c r="V278" s="46">
        <f>+V17+V39+V49+V61+V74+V89+V92+V107+V117+V130+V137+V152+V169+V174+V183+V194+V204+V209+V214+V219+V232+V248+V260+V266+V271+V277</f>
        <v>430361</v>
      </c>
      <c r="W278" s="46">
        <f>+W17+W39+W49+W61+W74+W89+W92+W107+W117+W130+W137+W152+W169+W174+W183+W194+W204+W209+W214+W219+W232+W248+W260+W266+W271+W277</f>
        <v>50758</v>
      </c>
    </row>
    <row r="279" spans="2:23" x14ac:dyDescent="0.25">
      <c r="B279" s="18" t="s">
        <v>513</v>
      </c>
      <c r="W279" s="78"/>
    </row>
    <row r="280" spans="2:23" x14ac:dyDescent="0.25">
      <c r="B280" s="79" t="s">
        <v>508</v>
      </c>
      <c r="L280" s="55"/>
      <c r="O280" s="55"/>
      <c r="S280" s="80"/>
      <c r="T280" s="80"/>
      <c r="U280" s="80"/>
      <c r="V280" s="80"/>
      <c r="W280" s="80"/>
    </row>
    <row r="281" spans="2:23" x14ac:dyDescent="0.25">
      <c r="B281" s="77" t="s">
        <v>514</v>
      </c>
      <c r="H281" s="5"/>
      <c r="I281" s="5"/>
      <c r="J281" s="5"/>
      <c r="K281" s="5"/>
      <c r="W281" s="84"/>
    </row>
    <row r="282" spans="2:23" x14ac:dyDescent="0.25">
      <c r="B282" s="89" t="s">
        <v>517</v>
      </c>
      <c r="H282" s="5"/>
      <c r="I282" s="5"/>
      <c r="J282" s="5"/>
      <c r="K282" s="5"/>
      <c r="W282" s="78"/>
    </row>
    <row r="283" spans="2:23" x14ac:dyDescent="0.25">
      <c r="H283" s="13" t="s">
        <v>274</v>
      </c>
      <c r="I283" s="75">
        <v>1.6</v>
      </c>
      <c r="J283" s="75">
        <v>1.6</v>
      </c>
      <c r="K283" s="75">
        <v>1</v>
      </c>
      <c r="S283" s="80"/>
      <c r="T283" s="80"/>
    </row>
    <row r="284" spans="2:23" x14ac:dyDescent="0.25">
      <c r="H284" s="13" t="s">
        <v>283</v>
      </c>
      <c r="I284" s="51">
        <v>22.079998194986576</v>
      </c>
      <c r="J284" s="51">
        <v>16.747822114615929</v>
      </c>
      <c r="K284" s="51">
        <v>4.8130384615384614</v>
      </c>
    </row>
    <row r="286" spans="2:23" x14ac:dyDescent="0.25">
      <c r="I286" s="56"/>
      <c r="J286" s="56"/>
      <c r="K286" s="56"/>
      <c r="L286" s="57"/>
    </row>
    <row r="287" spans="2:23" x14ac:dyDescent="0.25">
      <c r="I287" s="57"/>
      <c r="J287" s="57"/>
      <c r="K287" s="57"/>
      <c r="L287" s="57"/>
    </row>
    <row r="288" spans="2:23" x14ac:dyDescent="0.25">
      <c r="I288" s="57"/>
      <c r="J288" s="57"/>
      <c r="K288" s="57"/>
      <c r="L288" s="57"/>
    </row>
    <row r="289" spans="9:12" x14ac:dyDescent="0.25">
      <c r="I289" s="58"/>
      <c r="J289" s="58"/>
      <c r="K289" s="58"/>
      <c r="L289" s="59"/>
    </row>
  </sheetData>
  <autoFilter ref="A8:X284"/>
  <mergeCells count="57">
    <mergeCell ref="A2:U2"/>
    <mergeCell ref="A3:U3"/>
    <mergeCell ref="A4:U4"/>
    <mergeCell ref="A5:U5"/>
    <mergeCell ref="B9:B16"/>
    <mergeCell ref="C9:C16"/>
    <mergeCell ref="B18:B38"/>
    <mergeCell ref="C18:C38"/>
    <mergeCell ref="B40:B48"/>
    <mergeCell ref="C40:C48"/>
    <mergeCell ref="B50:B60"/>
    <mergeCell ref="C50:C60"/>
    <mergeCell ref="B62:B73"/>
    <mergeCell ref="C62:C73"/>
    <mergeCell ref="B75:B88"/>
    <mergeCell ref="C75:C88"/>
    <mergeCell ref="B90:B91"/>
    <mergeCell ref="C90:C91"/>
    <mergeCell ref="B93:B106"/>
    <mergeCell ref="C93:C106"/>
    <mergeCell ref="B108:B116"/>
    <mergeCell ref="C108:C116"/>
    <mergeCell ref="B118:B129"/>
    <mergeCell ref="C118:C129"/>
    <mergeCell ref="B131:B136"/>
    <mergeCell ref="C131:C136"/>
    <mergeCell ref="B138:B151"/>
    <mergeCell ref="C138:C151"/>
    <mergeCell ref="B153:B168"/>
    <mergeCell ref="C153:C168"/>
    <mergeCell ref="B170:B173"/>
    <mergeCell ref="C170:C173"/>
    <mergeCell ref="D175:D182"/>
    <mergeCell ref="B184:B193"/>
    <mergeCell ref="C184:C193"/>
    <mergeCell ref="B205:B208"/>
    <mergeCell ref="C205:C208"/>
    <mergeCell ref="B195:B203"/>
    <mergeCell ref="C195:C203"/>
    <mergeCell ref="B175:B182"/>
    <mergeCell ref="C175:C182"/>
    <mergeCell ref="B210:B213"/>
    <mergeCell ref="C210:C213"/>
    <mergeCell ref="B215:B218"/>
    <mergeCell ref="C215:C218"/>
    <mergeCell ref="B220:B231"/>
    <mergeCell ref="C220:C231"/>
    <mergeCell ref="B267:B270"/>
    <mergeCell ref="C267:C270"/>
    <mergeCell ref="B272:B276"/>
    <mergeCell ref="C272:C276"/>
    <mergeCell ref="B233:B247"/>
    <mergeCell ref="C233:C247"/>
    <mergeCell ref="B249:B259"/>
    <mergeCell ref="C249:C259"/>
    <mergeCell ref="B261:B265"/>
    <mergeCell ref="C261:C265"/>
  </mergeCells>
  <printOptions horizontalCentered="1"/>
  <pageMargins left="0.25" right="0.25" top="0.75" bottom="0.75" header="0.3" footer="0.3"/>
  <pageSetup paperSize="8" scale="52" fitToHeight="4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3ra.entrega Psico Ciclo II</vt:lpstr>
      <vt:lpstr>4ta.entrega Psico Ciclo II</vt:lpstr>
      <vt:lpstr>2da.entrega CCyAA</vt:lpstr>
      <vt:lpstr>BIAE-Cuadernos de Trabajo 2015</vt:lpstr>
      <vt:lpstr>'2da.entrega CCyAA'!Área_de_impresión</vt:lpstr>
      <vt:lpstr>'3ra.entrega Psico Ciclo II'!Área_de_impresión</vt:lpstr>
      <vt:lpstr>'4ta.entrega Psico Ciclo II'!Área_de_impresión</vt:lpstr>
      <vt:lpstr>'BIAE-Cuadernos de Trabajo 2015'!Área_de_impresión</vt:lpstr>
      <vt:lpstr>'2da.entrega CCyAA'!Títulos_a_imprimir</vt:lpstr>
      <vt:lpstr>'3ra.entrega Psico Ciclo II'!Títulos_a_imprimir</vt:lpstr>
      <vt:lpstr>'4ta.entrega Psico Ciclo II'!Títulos_a_imprimir</vt:lpstr>
      <vt:lpstr>'BIAE-Cuadernos de Trabajo 2015'!Títulos_a_imprimir</vt:lpstr>
    </vt:vector>
  </TitlesOfParts>
  <Company>MINISTERIO DE EDUCACION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GONZALES QUIJANO</dc:creator>
  <cp:lastModifiedBy>Invitado</cp:lastModifiedBy>
  <cp:lastPrinted>2014-10-01T22:50:03Z</cp:lastPrinted>
  <dcterms:created xsi:type="dcterms:W3CDTF">2012-02-06T15:23:51Z</dcterms:created>
  <dcterms:modified xsi:type="dcterms:W3CDTF">2014-10-27T20:19:46Z</dcterms:modified>
</cp:coreProperties>
</file>